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24226"/>
  <mc:AlternateContent xmlns:mc="http://schemas.openxmlformats.org/markup-compatibility/2006">
    <mc:Choice Requires="x15">
      <x15ac:absPath xmlns:x15ac="http://schemas.microsoft.com/office/spreadsheetml/2010/11/ac" url="Z:\Documents\Design Projects\by-distrcit\"/>
    </mc:Choice>
  </mc:AlternateContent>
  <xr:revisionPtr revIDLastSave="0" documentId="13_ncr:1_{1A3662B6-126D-4B3F-8D3D-30F347B7464F}" xr6:coauthVersionLast="47" xr6:coauthVersionMax="47" xr10:uidLastSave="{00000000-0000-0000-0000-000000000000}"/>
  <bookViews>
    <workbookView xWindow="11235" yWindow="1665" windowWidth="28395" windowHeight="21585" xr2:uid="{00000000-000D-0000-FFFF-FFFF00000000}"/>
  </bookViews>
  <sheets>
    <sheet name="Instructions" sheetId="4" r:id="rId1"/>
    <sheet name="Assignments" sheetId="1" r:id="rId2"/>
    <sheet name="Results" sheetId="2" r:id="rId3"/>
  </sheets>
  <definedNames>
    <definedName name="Pop_Units">Assignments!$B$5:$D$5</definedName>
    <definedName name="_xlnm.Print_Area" localSheetId="1">Assignments!$B$4:$P$64</definedName>
    <definedName name="_xlnm.Print_Titles" localSheetId="1">Assignments!$5:$5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2" l="1"/>
  <c r="G21" i="2"/>
  <c r="G20" i="2"/>
  <c r="G19" i="2"/>
  <c r="G18" i="2"/>
  <c r="G17" i="2"/>
  <c r="G16" i="2"/>
  <c r="G15" i="2"/>
  <c r="G14" i="2"/>
  <c r="G13" i="2"/>
  <c r="G12" i="2"/>
  <c r="G11" i="2"/>
  <c r="G10" i="2"/>
  <c r="F22" i="2"/>
  <c r="F21" i="2"/>
  <c r="F20" i="2"/>
  <c r="F19" i="2"/>
  <c r="F18" i="2"/>
  <c r="F17" i="2"/>
  <c r="F16" i="2"/>
  <c r="F15" i="2"/>
  <c r="F14" i="2"/>
  <c r="F13" i="2"/>
  <c r="F12" i="2"/>
  <c r="F11" i="2"/>
  <c r="F10" i="2"/>
  <c r="G8" i="2"/>
  <c r="F8" i="2"/>
  <c r="M7" i="2"/>
  <c r="C68"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M18" i="2" l="1"/>
  <c r="M12" i="2"/>
  <c r="M13" i="2"/>
  <c r="M14" i="2"/>
  <c r="M20" i="2"/>
  <c r="M21" i="2"/>
  <c r="M16" i="2"/>
  <c r="M22" i="2"/>
  <c r="M11" i="2"/>
  <c r="M17" i="2"/>
  <c r="K2" i="1"/>
  <c r="E22" i="2"/>
  <c r="D22" i="2"/>
  <c r="C22" i="2"/>
  <c r="E21" i="2"/>
  <c r="D21" i="2"/>
  <c r="C21" i="2"/>
  <c r="E20" i="2"/>
  <c r="D20" i="2"/>
  <c r="C20" i="2"/>
  <c r="E19" i="2"/>
  <c r="D19" i="2"/>
  <c r="C19" i="2"/>
  <c r="E18" i="2"/>
  <c r="D18" i="2"/>
  <c r="C18" i="2"/>
  <c r="E17" i="2"/>
  <c r="D17" i="2"/>
  <c r="C17" i="2"/>
  <c r="E16" i="2"/>
  <c r="D16" i="2"/>
  <c r="C16" i="2"/>
  <c r="E15" i="2"/>
  <c r="D15" i="2"/>
  <c r="C15" i="2"/>
  <c r="E14" i="2"/>
  <c r="D14" i="2"/>
  <c r="C14" i="2"/>
  <c r="E13" i="2"/>
  <c r="D13" i="2"/>
  <c r="C13" i="2"/>
  <c r="E12" i="2"/>
  <c r="D12" i="2"/>
  <c r="C12" i="2"/>
  <c r="E11" i="2"/>
  <c r="D11" i="2"/>
  <c r="C11" i="2"/>
  <c r="E10" i="2"/>
  <c r="D10" i="2"/>
  <c r="C10" i="2"/>
  <c r="N2" i="1"/>
  <c r="E8" i="2"/>
  <c r="D8" i="2"/>
  <c r="C8" i="2"/>
  <c r="P6" i="1"/>
  <c r="C66" i="1"/>
  <c r="D66" i="1"/>
  <c r="E66" i="1"/>
  <c r="F66" i="1"/>
  <c r="G66" i="1"/>
  <c r="H66" i="1"/>
  <c r="I66" i="1"/>
  <c r="J66" i="1"/>
  <c r="K66" i="1"/>
  <c r="M66" i="1"/>
  <c r="N66" i="1"/>
  <c r="O66" i="1"/>
  <c r="I8" i="2" l="1"/>
  <c r="H1" i="2" s="1"/>
  <c r="H22" i="2"/>
  <c r="L66" i="1"/>
  <c r="H12" i="2"/>
  <c r="P66" i="1"/>
  <c r="H15" i="2"/>
  <c r="H13" i="2"/>
  <c r="H18" i="2"/>
  <c r="H16" i="2"/>
  <c r="H21" i="2"/>
  <c r="H19" i="2"/>
  <c r="H14" i="2"/>
  <c r="H17" i="2"/>
  <c r="H10" i="2"/>
  <c r="H11" i="2"/>
  <c r="H20" i="2"/>
  <c r="F9" i="2" l="1"/>
  <c r="G9" i="2"/>
  <c r="H8" i="2"/>
  <c r="O14" i="2"/>
  <c r="O13" i="2"/>
  <c r="O11" i="2"/>
  <c r="O18" i="2"/>
  <c r="O16" i="2"/>
  <c r="O12" i="2"/>
  <c r="O21" i="2"/>
  <c r="O17" i="2"/>
  <c r="O20" i="2"/>
  <c r="O22" i="2"/>
  <c r="L2" i="1" l="1"/>
  <c r="M9" i="2"/>
  <c r="L7" i="2"/>
  <c r="N7" i="2"/>
  <c r="H2" i="1" l="1"/>
  <c r="N18" i="2"/>
  <c r="L12" i="2"/>
  <c r="L14" i="2"/>
  <c r="L11" i="2"/>
  <c r="L18" i="2"/>
  <c r="L22" i="2"/>
  <c r="N14" i="2"/>
  <c r="N11" i="2"/>
  <c r="N22" i="2"/>
  <c r="L16" i="2"/>
  <c r="N13" i="2"/>
  <c r="L13" i="2"/>
  <c r="L17" i="2"/>
  <c r="L21" i="2"/>
  <c r="N17" i="2"/>
  <c r="N16" i="2"/>
  <c r="N20" i="2"/>
  <c r="N12" i="2"/>
  <c r="N21" i="2"/>
  <c r="L20" i="2"/>
  <c r="E9" i="2" l="1"/>
  <c r="O2" i="1"/>
  <c r="K7" i="2"/>
  <c r="J7" i="2"/>
  <c r="N9" i="2" l="1"/>
  <c r="L9" i="2"/>
  <c r="I2" i="1"/>
  <c r="P13" i="2"/>
  <c r="J13" i="2" l="1"/>
  <c r="K13" i="2"/>
  <c r="P18" i="2"/>
  <c r="P22" i="2"/>
  <c r="P21" i="2"/>
  <c r="P20" i="2"/>
  <c r="P14" i="2"/>
  <c r="P12" i="2"/>
  <c r="P11" i="2"/>
  <c r="P16" i="2" l="1"/>
  <c r="P17" i="2"/>
  <c r="K12" i="2"/>
  <c r="J16" i="2"/>
  <c r="K16" i="2"/>
  <c r="J11" i="2"/>
  <c r="J14" i="2"/>
  <c r="J12" i="2"/>
  <c r="J21" i="2"/>
  <c r="J20" i="2"/>
  <c r="K14" i="2"/>
  <c r="J17" i="2"/>
  <c r="K18" i="2"/>
  <c r="B2" i="1"/>
  <c r="J18" i="2"/>
  <c r="E2" i="1"/>
  <c r="K22" i="2"/>
  <c r="K17" i="2"/>
  <c r="K21" i="2"/>
  <c r="K20" i="2"/>
  <c r="J22" i="2"/>
  <c r="K11" i="2"/>
  <c r="C9" i="2" l="1"/>
  <c r="D9" i="2"/>
  <c r="I9" i="2" l="1"/>
  <c r="P9" i="2" s="1"/>
  <c r="F2" i="1"/>
  <c r="K9" i="2"/>
  <c r="J9" i="2"/>
  <c r="C2" i="1"/>
</calcChain>
</file>

<file path=xl/sharedStrings.xml><?xml version="1.0" encoding="utf-8"?>
<sst xmlns="http://schemas.openxmlformats.org/spreadsheetml/2006/main" count="118" uniqueCount="100">
  <si>
    <t>Sums by District Assigned</t>
  </si>
  <si>
    <t>Unassigned</t>
  </si>
  <si>
    <t>Total</t>
  </si>
  <si>
    <t>Tot. Pop.</t>
  </si>
  <si>
    <t>Total CVAP</t>
  </si>
  <si>
    <t>Asian-American</t>
  </si>
  <si>
    <t>Citizen Voting Age Population</t>
  </si>
  <si>
    <t xml:space="preserve"> tot</t>
  </si>
  <si>
    <t xml:space="preserve"> Hisp</t>
  </si>
  <si>
    <t xml:space="preserve"> NH Wht</t>
  </si>
  <si>
    <t xml:space="preserve"> NH Asn</t>
  </si>
  <si>
    <t>Category</t>
  </si>
  <si>
    <t>Group</t>
  </si>
  <si>
    <t>Counts</t>
  </si>
  <si>
    <t>Deviation from Ideal</t>
  </si>
  <si>
    <t>Percentages</t>
  </si>
  <si>
    <t>Ideal population:</t>
  </si>
  <si>
    <t>Total Reg.</t>
  </si>
  <si>
    <t>Total Voters</t>
  </si>
  <si>
    <t>Latino</t>
  </si>
  <si>
    <t>D2:</t>
  </si>
  <si>
    <t>D1:</t>
  </si>
  <si>
    <t>D3:</t>
  </si>
  <si>
    <t>D4:</t>
  </si>
  <si>
    <t>Submitter's Comments about the plan:</t>
  </si>
  <si>
    <t>Quick Reference: Total Population &amp; Deviation from Ideal by district</t>
  </si>
  <si>
    <t>Pop</t>
  </si>
  <si>
    <t>Unit</t>
  </si>
  <si>
    <t>NH Blk</t>
  </si>
  <si>
    <t>Other</t>
  </si>
  <si>
    <t>Total Est. Pop.</t>
  </si>
  <si>
    <t>Total Est. 2020 Population</t>
  </si>
  <si>
    <t>Nov. 2020 Registration</t>
  </si>
  <si>
    <t>Nov. 2020 Voters</t>
  </si>
  <si>
    <t>Tot.</t>
  </si>
  <si>
    <t>Asn.</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</si>
  <si>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</si>
  <si>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</si>
  <si>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</si>
  <si>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</si>
  <si>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</si>
  <si>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</si>
  <si>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</si>
  <si>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</si>
  <si>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</si>
  <si>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</si>
  <si>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</si>
  <si>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</si>
  <si>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</si>
  <si>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</si>
  <si>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</si>
  <si>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</si>
  <si>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</si>
  <si>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</si>
  <si>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</si>
  <si>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</si>
  <si>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</si>
  <si>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</si>
  <si>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</si>
  <si>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</si>
  <si>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</si>
  <si>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</si>
  <si>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</si>
  <si>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</si>
  <si>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</si>
  <si>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</si>
  <si>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</si>
  <si>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</si>
  <si>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</si>
  <si>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</si>
  <si>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</si>
  <si>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</si>
  <si>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</si>
  <si>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</si>
  <si>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</si>
  <si>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</si>
  <si>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</si>
  <si>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</si>
  <si>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</si>
  <si>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</si>
  <si>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</si>
  <si>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</si>
  <si>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</si>
  <si>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</si>
  <si>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</si>
  <si>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</si>
  <si>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</si>
  <si>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</si>
  <si>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</si>
  <si>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</si>
  <si>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</si>
  <si>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</si>
  <si>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</si>
  <si>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</si>
  <si>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</si>
  <si>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Folsom 2021 Districting Public Participation Kit</t>
  </si>
  <si>
    <t>D5:</t>
  </si>
  <si>
    <t>District (1-5)</t>
  </si>
  <si>
    <r>
      <rPr>
        <sz val="12"/>
        <rFont val="Arial"/>
        <family val="2"/>
      </rPr>
      <t xml:space="preserve">Use the data in the "Assignments" worksheet in either of the following two ways:
  1. Use as a reference to identify data for each population unit and add the figures up by hand.
  2. On the "Assignments" worksheet tab, enter the number for the district that you would like to assign each population unit. Check the results of your assignments on the "Results" worksheet tab. The Results worksheet automatically updates as you assign population units to districts. 
</t>
    </r>
    <r>
      <rPr>
        <b/>
        <sz val="12"/>
        <rFont val="Arial"/>
        <family val="2"/>
      </rPr>
      <t>Note:</t>
    </r>
    <r>
      <rPr>
        <sz val="12"/>
        <rFont val="Arial"/>
        <family val="2"/>
      </rPr>
      <t xml:space="preserve"> 
Only enter data in the yellow colored cells. 
</t>
    </r>
    <r>
      <rPr>
        <b/>
        <sz val="12"/>
        <rFont val="Arial"/>
        <family val="2"/>
      </rPr>
      <t>Submission:</t>
    </r>
    <r>
      <rPr>
        <sz val="12"/>
        <rFont val="Arial"/>
        <family val="2"/>
      </rPr>
      <t xml:space="preserve">
When complete, please email this file to attydept@folsom.ca.us</t>
    </r>
  </si>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</sst>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6" x14ac:knownFonts="1">
    <font>
      <sz val="10"/>
      <name val="MS Sans Serif"/>
    </font>
    <font>
      <sz val="10"/>
      <name val="MS Sans Serif"/>
      <family val="2"/>
    </font>
    <font>
      <sz val="8"/>
      <name val="MS Sans Serif"/>
      <family val="2"/>
    </font>
    <font>
      <b/>
      <sz val="12"/>
      <name val="Garamond"/>
      <family val="1"/>
    </font>
    <font>
      <sz val="12"/>
      <name val="Garamond"/>
      <family val="1"/>
    </font>
    <font>
      <sz val="9"/>
      <name val="Garamond"/>
      <family val="1"/>
    </font>
    <font>
      <sz val="10"/>
      <name val="Garamond"/>
      <family val="1"/>
    </font>
    <font>
      <b/>
      <sz val="10"/>
      <name val="Garamond"/>
      <family val="1"/>
    </font>
    <font>
      <b/>
      <sz val="9"/>
      <name val="Garamond"/>
      <family val="1"/>
    </font>
    <font>
      <b/>
      <i/>
      <sz val="10"/>
      <name val="Garamond"/>
      <family val="1"/>
    </font>
    <font>
      <b/>
      <sz val="11"/>
      <name val="Garamond"/>
      <family val="1"/>
    </font>
    <font>
      <sz val="11"/>
      <name val="Garamond"/>
      <family val="1"/>
    </font>
    <font>
      <b/>
      <i/>
      <sz val="11"/>
      <name val="Garamond"/>
      <family val="1"/>
    </font>
    <font>
      <sz val="12"/>
      <color theme="1"/>
      <name val="Garamond"/>
      <family val="1"/>
    </font>
    <font>
      <b/>
      <sz val="12"/>
      <name val="Arial"/>
      <family val="2"/>
    </font>
    <font>
      <sz val="12"/>
      <name val="Arial"/>
      <family val="2"/>
    </font>
  </fonts>
  <fills count="6">
    <fill>
      <patternFill patternType="none"/>
    </fill>
    <fill>
      <patternFill patternType="gray125"/>
    </fill>
    <fill>
      <patternFill patternType="solid">
        <fgColor indexed="13"/>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FFFF00"/>
        <bgColor indexed="64"/>
      </patternFill>
    </fill>
  </fills>
  <borders count="39">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medium">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3" fillId="0" borderId="0" xfId="0" applyFont="1"/>
    <xf numFmtId="0" fontId="4" fillId="0" borderId="0" xfId="0" applyFont="1"/>
    <xf numFmtId="0" fontId="5" fillId="0" borderId="0" xfId="0" applyFont="1" applyAlignment="1">
      <alignment horizontal="center" wrapText="1"/>
    </xf>
    <xf numFmtId="0" fontId="5" fillId="0" borderId="0" xfId="0" applyFont="1"/>
    <xf numFmtId="0" fontId="7" fillId="0" borderId="0" xfId="0" applyFont="1" applyAlignment="1" applyProtection="1">
      <alignment horizontal="center"/>
      <protection locked="0"/>
    </xf>
    <xf numFmtId="3" fontId="6" fillId="0" borderId="0" xfId="0" applyNumberFormat="1" applyFont="1"/>
    <xf numFmtId="3" fontId="6" fillId="0" borderId="1" xfId="0" applyNumberFormat="1" applyFont="1" applyBorder="1" applyAlignment="1">
      <alignment horizontal="center" vertical="center"/>
    </xf>
    <xf numFmtId="3" fontId="6" fillId="0" borderId="2" xfId="0" applyNumberFormat="1" applyFont="1" applyBorder="1" applyAlignment="1">
      <alignment horizontal="center" vertical="center"/>
    </xf>
    <xf numFmtId="3" fontId="6" fillId="0" borderId="3" xfId="0" applyNumberFormat="1" applyFont="1" applyBorder="1" applyAlignment="1">
      <alignment horizontal="center" vertical="center"/>
    </xf>
    <xf numFmtId="9" fontId="6" fillId="0" borderId="1" xfId="2" applyFont="1" applyBorder="1" applyAlignment="1">
      <alignment horizontal="center" vertical="center"/>
    </xf>
    <xf numFmtId="9" fontId="6" fillId="0" borderId="2" xfId="2" applyFont="1" applyBorder="1" applyAlignment="1">
      <alignment horizontal="center" vertical="center"/>
    </xf>
    <xf numFmtId="0" fontId="6" fillId="0" borderId="3" xfId="0" applyFont="1" applyBorder="1" applyAlignment="1">
      <alignment horizontal="center" vertical="center"/>
    </xf>
    <xf numFmtId="3" fontId="6" fillId="0" borderId="4" xfId="0" applyNumberFormat="1" applyFont="1" applyBorder="1" applyAlignment="1">
      <alignment horizontal="center" vertical="center"/>
    </xf>
    <xf numFmtId="3" fontId="6" fillId="0" borderId="5" xfId="0" applyNumberFormat="1" applyFont="1" applyBorder="1" applyAlignment="1">
      <alignment horizontal="center" vertical="center"/>
    </xf>
    <xf numFmtId="3" fontId="6" fillId="0" borderId="6" xfId="0" applyNumberFormat="1" applyFont="1" applyBorder="1" applyAlignment="1">
      <alignment horizontal="center" vertical="center"/>
    </xf>
    <xf numFmtId="9" fontId="6" fillId="0" borderId="4" xfId="2" applyFont="1" applyBorder="1" applyAlignment="1">
      <alignment horizontal="center" vertical="center"/>
    </xf>
    <xf numFmtId="9" fontId="6" fillId="0" borderId="5" xfId="2" applyFont="1" applyBorder="1" applyAlignment="1">
      <alignment horizontal="center" vertical="center"/>
    </xf>
    <xf numFmtId="9" fontId="6" fillId="0" borderId="6" xfId="2" applyFont="1" applyBorder="1" applyAlignment="1">
      <alignment horizontal="center" vertical="center"/>
    </xf>
    <xf numFmtId="3" fontId="6" fillId="0" borderId="7" xfId="0" applyNumberFormat="1" applyFont="1" applyBorder="1" applyAlignment="1">
      <alignment horizontal="center" vertical="center"/>
    </xf>
    <xf numFmtId="3" fontId="6" fillId="0" borderId="8" xfId="0" applyNumberFormat="1" applyFont="1" applyBorder="1" applyAlignment="1">
      <alignment horizontal="center" vertical="center"/>
    </xf>
    <xf numFmtId="3" fontId="6" fillId="0" borderId="9" xfId="0" applyNumberFormat="1" applyFont="1" applyBorder="1" applyAlignment="1">
      <alignment horizontal="center" vertical="center"/>
    </xf>
    <xf numFmtId="9" fontId="6" fillId="0" borderId="7" xfId="2" applyFont="1" applyBorder="1" applyAlignment="1">
      <alignment horizontal="center" vertical="center"/>
    </xf>
    <xf numFmtId="9" fontId="6" fillId="0" borderId="8" xfId="2" applyFont="1" applyBorder="1" applyAlignment="1">
      <alignment horizontal="center" vertical="center"/>
    </xf>
    <xf numFmtId="9" fontId="6" fillId="0" borderId="9" xfId="2" applyFont="1" applyBorder="1" applyAlignment="1">
      <alignment horizontal="center" vertical="center"/>
    </xf>
    <xf numFmtId="9" fontId="6" fillId="0" borderId="3" xfId="2" applyFont="1" applyBorder="1" applyAlignment="1">
      <alignment horizontal="center" vertical="center"/>
    </xf>
    <xf numFmtId="10" fontId="6" fillId="3" borderId="6" xfId="2" applyNumberFormat="1" applyFont="1" applyFill="1" applyBorder="1" applyAlignment="1">
      <alignment horizontal="center" vertic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vertical="center" wrapText="1"/>
    </xf>
    <xf numFmtId="0" fontId="6" fillId="0" borderId="14" xfId="0" applyFont="1" applyBorder="1" applyAlignment="1">
      <alignment horizontal="center"/>
    </xf>
    <xf numFmtId="0" fontId="6" fillId="0" borderId="15" xfId="0" applyFont="1" applyBorder="1" applyAlignment="1">
      <alignment horizontal="center"/>
    </xf>
    <xf numFmtId="9" fontId="6" fillId="0" borderId="16" xfId="2" applyFont="1" applyBorder="1" applyAlignment="1">
      <alignment horizontal="center" vertical="center"/>
    </xf>
    <xf numFmtId="0" fontId="5" fillId="0" borderId="0" xfId="0" applyFont="1" applyAlignment="1">
      <alignment horizontal="center"/>
    </xf>
    <xf numFmtId="3" fontId="5" fillId="0" borderId="17" xfId="0" applyNumberFormat="1" applyFont="1" applyBorder="1" applyAlignment="1">
      <alignment horizontal="center" wrapText="1"/>
    </xf>
    <xf numFmtId="3" fontId="5" fillId="0" borderId="18" xfId="0" applyNumberFormat="1" applyFont="1" applyBorder="1" applyAlignment="1">
      <alignment horizontal="center" wrapText="1"/>
    </xf>
    <xf numFmtId="0" fontId="8" fillId="4" borderId="19" xfId="0" applyFont="1" applyFill="1" applyBorder="1" applyAlignment="1">
      <alignment horizontal="center" wrapText="1"/>
    </xf>
    <xf numFmtId="3" fontId="5" fillId="0" borderId="0" xfId="1" quotePrefix="1" applyNumberFormat="1" applyFont="1" applyAlignment="1">
      <alignment horizontal="center"/>
    </xf>
    <xf numFmtId="3" fontId="5" fillId="0" borderId="0" xfId="0" applyNumberFormat="1" applyFont="1" applyAlignment="1">
      <alignment horizontal="center"/>
    </xf>
    <xf numFmtId="0" fontId="5" fillId="0" borderId="20" xfId="0" applyFont="1" applyBorder="1" applyAlignment="1">
      <alignment horizontal="center"/>
    </xf>
    <xf numFmtId="0" fontId="6" fillId="0" borderId="12" xfId="0" applyFont="1" applyBorder="1" applyAlignment="1">
      <alignment horizontal="center" vertical="center"/>
    </xf>
    <xf numFmtId="9" fontId="6" fillId="0" borderId="21" xfId="2" applyFont="1" applyBorder="1" applyAlignment="1">
      <alignment horizontal="center" vertical="center"/>
    </xf>
    <xf numFmtId="9" fontId="6" fillId="0" borderId="12" xfId="2" applyFont="1" applyBorder="1" applyAlignment="1">
      <alignment horizontal="center" vertical="center"/>
    </xf>
    <xf numFmtId="0" fontId="6" fillId="0" borderId="0" xfId="0" applyFont="1"/>
    <xf numFmtId="0" fontId="9" fillId="0" borderId="0" xfId="0" applyFont="1" applyAlignment="1" applyProtection="1">
      <alignment horizontal="center" vertical="center"/>
      <protection locked="0"/>
    </xf>
    <xf numFmtId="0" fontId="10" fillId="0" borderId="0" xfId="0" applyFont="1"/>
    <xf numFmtId="0" fontId="11" fillId="0" borderId="0" xfId="0" applyFont="1"/>
    <xf numFmtId="0" fontId="10" fillId="0" borderId="0" xfId="0" applyFont="1" applyAlignment="1">
      <alignment horizontal="right"/>
    </xf>
    <xf numFmtId="0" fontId="5" fillId="0" borderId="24" xfId="0" applyFont="1" applyBorder="1" applyAlignment="1">
      <alignment horizontal="center"/>
    </xf>
    <xf numFmtId="3" fontId="5" fillId="2" borderId="25" xfId="0" applyNumberFormat="1" applyFont="1" applyFill="1" applyBorder="1" applyAlignment="1" applyProtection="1">
      <alignment horizontal="center"/>
      <protection locked="0"/>
    </xf>
    <xf numFmtId="3" fontId="5" fillId="0" borderId="26" xfId="0" applyNumberFormat="1" applyFont="1" applyBorder="1" applyAlignment="1">
      <alignment horizontal="center"/>
    </xf>
    <xf numFmtId="3" fontId="5" fillId="2" borderId="23" xfId="0" applyNumberFormat="1" applyFont="1" applyFill="1" applyBorder="1" applyAlignment="1" applyProtection="1">
      <alignment horizontal="center"/>
      <protection locked="0"/>
    </xf>
    <xf numFmtId="3" fontId="5" fillId="0" borderId="30" xfId="1" quotePrefix="1" applyNumberFormat="1" applyFont="1" applyBorder="1" applyAlignment="1">
      <alignment horizontal="center"/>
    </xf>
    <xf numFmtId="3" fontId="5" fillId="0" borderId="26" xfId="1" quotePrefix="1" applyNumberFormat="1" applyFont="1" applyBorder="1" applyAlignment="1">
      <alignment horizontal="center"/>
    </xf>
    <xf numFmtId="3" fontId="5" fillId="0" borderId="30" xfId="0" applyNumberFormat="1" applyFont="1" applyBorder="1" applyAlignment="1">
      <alignment horizontal="center"/>
    </xf>
    <xf numFmtId="3" fontId="5" fillId="0" borderId="31" xfId="0" applyNumberFormat="1" applyFont="1" applyBorder="1" applyAlignment="1">
      <alignment horizontal="center" wrapText="1"/>
    </xf>
    <xf numFmtId="3" fontId="5" fillId="0" borderId="27" xfId="1" quotePrefix="1" applyNumberFormat="1" applyFont="1" applyBorder="1" applyAlignment="1">
      <alignment horizontal="center" vertical="top" wrapText="1"/>
    </xf>
    <xf numFmtId="3" fontId="5" fillId="0" borderId="27" xfId="1" quotePrefix="1" applyNumberFormat="1" applyFont="1" applyBorder="1" applyAlignment="1">
      <alignment horizontal="center" wrapText="1"/>
    </xf>
    <xf numFmtId="3" fontId="5" fillId="0" borderId="27" xfId="0" applyNumberFormat="1" applyFont="1" applyBorder="1" applyAlignment="1">
      <alignment horizontal="center" wrapText="1"/>
    </xf>
    <xf numFmtId="0" fontId="5" fillId="0" borderId="29" xfId="0" applyFont="1" applyBorder="1" applyAlignment="1">
      <alignment horizontal="center"/>
    </xf>
    <xf numFmtId="3" fontId="5" fillId="0" borderId="28" xfId="1" quotePrefix="1" applyNumberFormat="1" applyFont="1" applyBorder="1" applyAlignment="1">
      <alignment horizontal="center" wrapText="1"/>
    </xf>
    <xf numFmtId="3" fontId="5" fillId="0" borderId="31" xfId="1" quotePrefix="1" applyNumberFormat="1" applyFont="1" applyBorder="1" applyAlignment="1">
      <alignment horizontal="center" wrapText="1"/>
    </xf>
    <xf numFmtId="3" fontId="5" fillId="0" borderId="28" xfId="0" applyNumberFormat="1" applyFont="1" applyBorder="1" applyAlignment="1">
      <alignment horizontal="center" wrapText="1"/>
    </xf>
    <xf numFmtId="10" fontId="6" fillId="0" borderId="4" xfId="2" applyNumberFormat="1" applyFont="1" applyBorder="1" applyAlignment="1">
      <alignment horizontal="center" vertical="center"/>
    </xf>
    <xf numFmtId="10" fontId="6" fillId="0" borderId="5" xfId="2" applyNumberFormat="1" applyFont="1" applyBorder="1" applyAlignment="1">
      <alignment horizontal="center" vertical="center"/>
    </xf>
    <xf numFmtId="164" fontId="13" fillId="0" borderId="0" xfId="1" applyNumberFormat="1" applyFont="1" applyFill="1" applyAlignment="1">
      <alignment horizontal="center"/>
    </xf>
    <xf numFmtId="0" fontId="5" fillId="0" borderId="34" xfId="0" applyFont="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xf>
    <xf numFmtId="0" fontId="5" fillId="0" borderId="24" xfId="0" applyFont="1" applyBorder="1" applyAlignment="1">
      <alignment horizontal="center" wrapText="1"/>
    </xf>
    <xf numFmtId="0" fontId="5" fillId="0" borderId="31" xfId="0" applyFont="1" applyBorder="1" applyAlignment="1">
      <alignment horizontal="center" wrapText="1"/>
    </xf>
    <xf numFmtId="0" fontId="8" fillId="4" borderId="35" xfId="0" applyFont="1" applyFill="1" applyBorder="1" applyAlignment="1">
      <alignment horizontal="center"/>
    </xf>
    <xf numFmtId="0" fontId="8" fillId="4" borderId="36" xfId="0" applyFont="1" applyFill="1" applyBorder="1" applyAlignment="1">
      <alignment horizontal="center"/>
    </xf>
    <xf numFmtId="0" fontId="12" fillId="2" borderId="0" xfId="0" applyFont="1" applyFill="1" applyAlignment="1" applyProtection="1">
      <alignment horizontal="center" vertical="center"/>
      <protection locked="0"/>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9" fillId="0" borderId="22" xfId="0" applyFont="1" applyBorder="1" applyAlignment="1" applyProtection="1">
      <alignment horizontal="center"/>
      <protection locked="0"/>
    </xf>
    <xf numFmtId="0" fontId="9" fillId="0" borderId="17" xfId="0" applyFont="1" applyBorder="1" applyAlignment="1" applyProtection="1">
      <alignment horizontal="center"/>
      <protection locked="0"/>
    </xf>
    <xf numFmtId="0" fontId="9" fillId="0" borderId="18" xfId="0" applyFont="1" applyBorder="1" applyAlignment="1" applyProtection="1">
      <alignment horizontal="center"/>
      <protection locked="0"/>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5" borderId="0" xfId="0" applyFont="1" applyFill="1" applyAlignment="1" applyProtection="1">
      <alignment horizontal="left" vertical="top" wrapText="1"/>
      <protection locked="0"/>
    </xf>
    <xf numFmtId="0" fontId="3" fillId="0" borderId="0" xfId="0" applyFont="1" applyAlignment="1">
      <alignment horizontal="left" vertical="center"/>
    </xf>
    <xf numFmtId="0" fontId="14" fillId="0" borderId="0" xfId="0" applyFont="1" applyAlignment="1">
      <alignment horizontal="left" vertical="center" wrapText="1"/>
    </xf>
  </cellXfs>
  <cellStyles count="3">
    <cellStyle name="Comma" xfId="1" builtinId="3"/>
    <cellStyle name="Normal" xfId="0" builtinId="0"/>
    <cellStyle name="Percent" xfId="2" builtinId="5"/>
  </cellStyles>
  <dxfs count="1">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
  <sheetViews>
    <sheetView tabSelected="1" workbookViewId="0">
      <selection activeCell="P33" sqref="P33"/>
    </sheetView>
  </sheetViews>
  <sheetFormatPr defaultColWidth="9.140625" defaultRowHeight="15.75" x14ac:dyDescent="0.25"/>
  <cols>
    <col min="1" max="5" width="9.140625" style="2"/>
    <col min="6" max="6" width="11.7109375" style="2" customWidth="1"/>
    <col min="7" max="16384" width="9.140625" style="2"/>
  </cols>
  <sheetData>
    <row r="1" spans="1:11" x14ac:dyDescent="0.25">
      <c r="A1" s="86" t="s">
        <v>98</v>
      </c>
      <c r="B1" s="85"/>
      <c r="C1" s="85"/>
      <c r="D1" s="85"/>
      <c r="E1" s="85"/>
      <c r="F1" s="85"/>
      <c r="G1" s="85"/>
      <c r="H1" s="85"/>
      <c r="I1" s="85"/>
      <c r="J1" s="85"/>
      <c r="K1" s="85"/>
    </row>
    <row r="2" spans="1:11" x14ac:dyDescent="0.25">
      <c r="A2" s="85"/>
      <c r="B2" s="85"/>
      <c r="C2" s="85"/>
      <c r="D2" s="85"/>
      <c r="E2" s="85"/>
      <c r="F2" s="85"/>
      <c r="G2" s="85"/>
      <c r="H2" s="85"/>
      <c r="I2" s="85"/>
      <c r="J2" s="85"/>
      <c r="K2" s="85"/>
    </row>
    <row r="3" spans="1:11" x14ac:dyDescent="0.25">
      <c r="A3" s="85"/>
      <c r="B3" s="85"/>
      <c r="C3" s="85"/>
      <c r="D3" s="85"/>
      <c r="E3" s="85"/>
      <c r="F3" s="85"/>
      <c r="G3" s="85"/>
      <c r="H3" s="85"/>
      <c r="I3" s="85"/>
      <c r="J3" s="85"/>
      <c r="K3" s="85"/>
    </row>
    <row r="4" spans="1:11" x14ac:dyDescent="0.25">
      <c r="A4" s="85"/>
      <c r="B4" s="85"/>
      <c r="C4" s="85"/>
      <c r="D4" s="85"/>
      <c r="E4" s="85"/>
      <c r="F4" s="85"/>
      <c r="G4" s="85"/>
      <c r="H4" s="85"/>
      <c r="I4" s="85"/>
      <c r="J4" s="85"/>
      <c r="K4" s="85"/>
    </row>
    <row r="5" spans="1:11" x14ac:dyDescent="0.25">
      <c r="A5" s="85"/>
      <c r="B5" s="85"/>
      <c r="C5" s="85"/>
      <c r="D5" s="85"/>
      <c r="E5" s="85"/>
      <c r="F5" s="85"/>
      <c r="G5" s="85"/>
      <c r="H5" s="85"/>
      <c r="I5" s="85"/>
      <c r="J5" s="85"/>
      <c r="K5" s="85"/>
    </row>
    <row r="6" spans="1:11" x14ac:dyDescent="0.25">
      <c r="A6" s="85"/>
      <c r="B6" s="85"/>
      <c r="C6" s="85"/>
      <c r="D6" s="85"/>
      <c r="E6" s="85"/>
      <c r="F6" s="85"/>
      <c r="G6" s="85"/>
      <c r="H6" s="85"/>
      <c r="I6" s="85"/>
      <c r="J6" s="85"/>
      <c r="K6" s="85"/>
    </row>
    <row r="7" spans="1:11" x14ac:dyDescent="0.25">
      <c r="A7" s="85"/>
      <c r="B7" s="85"/>
      <c r="C7" s="85"/>
      <c r="D7" s="85"/>
      <c r="E7" s="85"/>
      <c r="F7" s="85"/>
      <c r="G7" s="85"/>
      <c r="H7" s="85"/>
      <c r="I7" s="85"/>
      <c r="J7" s="85"/>
      <c r="K7" s="85"/>
    </row>
    <row r="8" spans="1:11" x14ac:dyDescent="0.25">
      <c r="A8" s="85"/>
      <c r="B8" s="85"/>
      <c r="C8" s="85"/>
      <c r="D8" s="85"/>
      <c r="E8" s="85"/>
      <c r="F8" s="85"/>
      <c r="G8" s="85"/>
      <c r="H8" s="85"/>
      <c r="I8" s="85"/>
      <c r="J8" s="85"/>
      <c r="K8" s="85"/>
    </row>
    <row r="9" spans="1:11" x14ac:dyDescent="0.25">
      <c r="A9" s="85"/>
      <c r="B9" s="85"/>
      <c r="C9" s="85"/>
      <c r="D9" s="85"/>
      <c r="E9" s="85"/>
      <c r="F9" s="85"/>
      <c r="G9" s="85"/>
      <c r="H9" s="85"/>
      <c r="I9" s="85"/>
      <c r="J9" s="85"/>
      <c r="K9" s="85"/>
    </row>
    <row r="10" spans="1:11" x14ac:dyDescent="0.25">
      <c r="A10" s="85"/>
      <c r="B10" s="85"/>
      <c r="C10" s="85"/>
      <c r="D10" s="85"/>
      <c r="E10" s="85"/>
      <c r="F10" s="85"/>
      <c r="G10" s="85"/>
      <c r="H10" s="85"/>
      <c r="I10" s="85"/>
      <c r="J10" s="85"/>
      <c r="K10" s="85"/>
    </row>
    <row r="11" spans="1:11" x14ac:dyDescent="0.25">
      <c r="A11" s="85"/>
      <c r="B11" s="85"/>
      <c r="C11" s="85"/>
      <c r="D11" s="85"/>
      <c r="E11" s="85"/>
      <c r="F11" s="85"/>
      <c r="G11" s="85"/>
      <c r="H11" s="85"/>
      <c r="I11" s="85"/>
      <c r="J11" s="85"/>
      <c r="K11" s="85"/>
    </row>
    <row r="12" spans="1:11" x14ac:dyDescent="0.25">
      <c r="A12" s="85"/>
      <c r="B12" s="85"/>
      <c r="C12" s="85"/>
      <c r="D12" s="85"/>
      <c r="E12" s="85"/>
      <c r="F12" s="85"/>
      <c r="G12" s="85"/>
      <c r="H12" s="85"/>
      <c r="I12" s="85"/>
      <c r="J12" s="85"/>
      <c r="K12" s="85"/>
    </row>
    <row r="13" spans="1:11" x14ac:dyDescent="0.25">
      <c r="A13" s="85"/>
      <c r="B13" s="85"/>
      <c r="C13" s="85"/>
      <c r="D13" s="85"/>
      <c r="E13" s="85"/>
      <c r="F13" s="85"/>
      <c r="G13" s="85"/>
      <c r="H13" s="85"/>
      <c r="I13" s="85"/>
      <c r="J13" s="85"/>
      <c r="K13" s="85"/>
    </row>
    <row r="14" spans="1:11" x14ac:dyDescent="0.25">
      <c r="A14" s="85"/>
      <c r="B14" s="85"/>
      <c r="C14" s="85"/>
      <c r="D14" s="85"/>
      <c r="E14" s="85"/>
      <c r="F14" s="85"/>
      <c r="G14" s="85"/>
      <c r="H14" s="85"/>
      <c r="I14" s="85"/>
      <c r="J14" s="85"/>
      <c r="K14" s="85"/>
    </row>
    <row r="15" spans="1:11" x14ac:dyDescent="0.25">
      <c r="A15" s="85"/>
      <c r="B15" s="85"/>
      <c r="C15" s="85"/>
      <c r="D15" s="85"/>
      <c r="E15" s="85"/>
      <c r="F15" s="85"/>
      <c r="G15" s="85"/>
      <c r="H15" s="85"/>
      <c r="I15" s="85"/>
      <c r="J15" s="85"/>
      <c r="K15" s="85"/>
    </row>
    <row r="16" spans="1:11" x14ac:dyDescent="0.25">
      <c r="A16" s="85"/>
      <c r="B16" s="85"/>
      <c r="C16" s="85"/>
      <c r="D16" s="85"/>
      <c r="E16" s="85"/>
      <c r="F16" s="85"/>
      <c r="G16" s="85"/>
      <c r="H16" s="85"/>
      <c r="I16" s="85"/>
      <c r="J16" s="85"/>
      <c r="K16" s="85"/>
    </row>
  </sheetData>
  <sheetProtection sheet="1" selectLockedCells="1" selectUnlockedCells="1"/>
  <mergeCells count="1">
    <mergeCell ref="A1:K16"/>
  </mergeCells>
  <phoneticPr fontId="2" type="noConversion"/>
  <pageMargins left="0.75" right="0.75" top="1" bottom="1" header="0.5" footer="0.5"/>
  <pageSetup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8"/>
  <sheetViews>
    <sheetView workbookViewId="0">
      <pane xSplit="2" ySplit="5" topLeftCell="C6" activePane="bottomRight" state="frozen"/>
      <selection pane="topRight" activeCell="C1" sqref="C1"/>
      <selection pane="bottomLeft" activeCell="A2" sqref="A2"/>
      <selection pane="bottomRight" activeCell="A23" sqref="A23"/>
    </sheetView>
  </sheetViews>
  <sheetFormatPr defaultColWidth="6.85546875" defaultRowHeight="12" x14ac:dyDescent="0.2"/>
  <cols>
    <col min="1" max="1" width="6.140625" style="35" bestFit="1" customWidth="1"/>
    <col min="2" max="2" width="6.5703125" style="35" bestFit="1" customWidth="1"/>
    <col min="3" max="4" width="6.28515625" style="35" customWidth="1"/>
    <col min="5" max="5" width="7.28515625" style="35" customWidth="1"/>
    <col min="6" max="6" width="6.28515625" style="35" bestFit="1" customWidth="1"/>
    <col min="7" max="7" width="6.28515625" style="41" customWidth="1"/>
    <col min="8" max="8" width="7.28515625" style="35" customWidth="1"/>
    <col min="9" max="10" width="6.28515625" style="35" customWidth="1"/>
    <col min="11" max="11" width="7.140625" style="35" customWidth="1"/>
    <col min="12" max="12" width="6.28515625" style="41" customWidth="1"/>
    <col min="13" max="13" width="6.28515625" style="35" customWidth="1"/>
    <col min="14" max="14" width="6.85546875" style="35" customWidth="1"/>
    <col min="15" max="20" width="6.28515625" style="35" customWidth="1"/>
    <col min="21" max="21" width="6.85546875" style="4"/>
    <col min="22" max="22" width="3.42578125" style="4" bestFit="1" customWidth="1"/>
    <col min="23" max="24" width="6.5703125" style="4" customWidth="1"/>
    <col min="25" max="25" width="3.5703125" style="4" customWidth="1"/>
    <col min="26" max="27" width="6.5703125" style="4" customWidth="1"/>
    <col min="28" max="28" width="3.5703125" style="4" customWidth="1"/>
    <col min="29" max="30" width="6.5703125" style="4" customWidth="1"/>
    <col min="31" max="31" width="3.5703125" style="4" customWidth="1"/>
    <col min="32" max="33" width="6.5703125" style="4" customWidth="1"/>
    <col min="34" max="16384" width="6.85546875" style="4"/>
  </cols>
  <sheetData>
    <row r="1" spans="1:20" ht="12.6" customHeight="1" thickBot="1" x14ac:dyDescent="0.25">
      <c r="A1" s="73" t="s">
        <v>25</v>
      </c>
      <c r="B1" s="74"/>
      <c r="C1" s="74"/>
      <c r="D1" s="74"/>
      <c r="E1" s="74"/>
      <c r="F1" s="74"/>
      <c r="G1" s="74"/>
      <c r="H1" s="74"/>
      <c r="I1" s="74"/>
      <c r="J1" s="74"/>
      <c r="K1" s="74"/>
      <c r="L1" s="74"/>
      <c r="M1" s="4"/>
      <c r="N1" s="4"/>
      <c r="O1" s="4"/>
      <c r="P1" s="4"/>
      <c r="Q1" s="4"/>
      <c r="R1" s="4"/>
      <c r="S1" s="4"/>
      <c r="T1" s="4"/>
    </row>
    <row r="2" spans="1:20" ht="12.75" thickBot="1" x14ac:dyDescent="0.25">
      <c r="A2" s="38" t="s">
        <v>21</v>
      </c>
      <c r="B2" s="36">
        <f>Results!$C$8</f>
        <v>0</v>
      </c>
      <c r="C2" s="36">
        <f>Results!$C$9</f>
        <v>-15007.6</v>
      </c>
      <c r="D2" s="38" t="s">
        <v>20</v>
      </c>
      <c r="E2" s="36">
        <f>Results!$D$8</f>
        <v>0</v>
      </c>
      <c r="F2" s="36">
        <f>Results!$D$9</f>
        <v>-15007.6</v>
      </c>
      <c r="G2" s="38" t="s">
        <v>22</v>
      </c>
      <c r="H2" s="36">
        <f>Results!$E$8</f>
        <v>0</v>
      </c>
      <c r="I2" s="36">
        <f>Results!$E$9</f>
        <v>-15007.6</v>
      </c>
      <c r="J2" s="38" t="s">
        <v>23</v>
      </c>
      <c r="K2" s="36">
        <f>Results!$F$8</f>
        <v>0</v>
      </c>
      <c r="L2" s="37">
        <f>Results!$F$9</f>
        <v>-15007.6</v>
      </c>
      <c r="M2" s="38" t="s">
        <v>96</v>
      </c>
      <c r="N2" s="36">
        <f>Results!$G$8</f>
        <v>0</v>
      </c>
      <c r="O2" s="37">
        <f>Results!$G$9</f>
        <v>-15007.6</v>
      </c>
      <c r="P2" s="4"/>
      <c r="Q2" s="4"/>
      <c r="R2" s="4"/>
      <c r="S2" s="4"/>
      <c r="T2" s="4"/>
    </row>
    <row r="3" spans="1:20" x14ac:dyDescent="0.2">
      <c r="G3" s="35"/>
      <c r="L3" s="35"/>
    </row>
    <row r="4" spans="1:20" ht="13.5" customHeight="1" x14ac:dyDescent="0.2">
      <c r="A4" s="50"/>
      <c r="B4" s="61" t="s">
        <v>26</v>
      </c>
      <c r="C4" s="71" t="s">
        <v>30</v>
      </c>
      <c r="D4" s="68" t="s">
        <v>6</v>
      </c>
      <c r="E4" s="69"/>
      <c r="F4" s="69"/>
      <c r="G4" s="69"/>
      <c r="H4" s="69"/>
      <c r="I4" s="69" t="s">
        <v>32</v>
      </c>
      <c r="J4" s="69"/>
      <c r="K4" s="69"/>
      <c r="L4" s="69"/>
      <c r="M4" s="68" t="s">
        <v>33</v>
      </c>
      <c r="N4" s="69"/>
      <c r="O4" s="69"/>
      <c r="P4" s="70"/>
      <c r="Q4" s="4"/>
      <c r="R4" s="4"/>
      <c r="S4" s="4"/>
      <c r="T4" s="4"/>
    </row>
    <row r="5" spans="1:20" s="3" customFormat="1" ht="24" x14ac:dyDescent="0.2">
      <c r="A5" s="57" t="s">
        <v>97</v>
      </c>
      <c r="B5" s="58" t="s">
        <v>27</v>
      </c>
      <c r="C5" s="72"/>
      <c r="D5" s="63" t="s">
        <v>7</v>
      </c>
      <c r="E5" s="59" t="s">
        <v>8</v>
      </c>
      <c r="F5" s="59" t="s">
        <v>9</v>
      </c>
      <c r="G5" s="59" t="s">
        <v>28</v>
      </c>
      <c r="H5" s="62" t="s">
        <v>10</v>
      </c>
      <c r="I5" s="59" t="s">
        <v>34</v>
      </c>
      <c r="J5" s="59" t="s">
        <v>19</v>
      </c>
      <c r="K5" s="60" t="s">
        <v>35</v>
      </c>
      <c r="L5" s="60" t="s">
        <v>29</v>
      </c>
      <c r="M5" s="57" t="s">
        <v>34</v>
      </c>
      <c r="N5" s="60" t="s">
        <v>19</v>
      </c>
      <c r="O5" s="60" t="s">
        <v>35</v>
      </c>
      <c r="P5" s="64" t="s">
        <v>29</v>
      </c>
    </row>
    <row r="6" spans="1:20" x14ac:dyDescent="0.2">
      <c r="A6" s="51"/>
      <c r="B6" s="39" t="s">
        <v>36</v>
      </c>
      <c r="C6" s="54">
        <v>27</v>
      </c>
      <c r="D6" s="54">
        <v>0</v>
      </c>
      <c r="E6" s="39">
        <v>0</v>
      </c>
      <c r="F6" s="39">
        <v>0</v>
      </c>
      <c r="G6" s="39">
        <v>0</v>
      </c>
      <c r="H6" s="55">
        <v>0</v>
      </c>
      <c r="I6" s="39">
        <v>1</v>
      </c>
      <c r="J6" s="39">
        <v>1</v>
      </c>
      <c r="K6" s="40">
        <v>0</v>
      </c>
      <c r="L6" s="40">
        <f>I6-J6-K6</f>
        <v>0</v>
      </c>
      <c r="M6" s="56">
        <v>1</v>
      </c>
      <c r="N6" s="40">
        <v>1</v>
      </c>
      <c r="O6" s="40">
        <v>0</v>
      </c>
      <c r="P6" s="52">
        <f>M6-N6-O6</f>
        <v>0</v>
      </c>
      <c r="Q6" s="4"/>
      <c r="R6" s="4"/>
      <c r="S6" s="4"/>
      <c r="T6" s="4"/>
    </row>
    <row r="7" spans="1:20" x14ac:dyDescent="0.2">
      <c r="A7" s="53"/>
      <c r="B7" s="39" t="s">
        <v>37</v>
      </c>
      <c r="C7" s="54">
        <v>878</v>
      </c>
      <c r="D7" s="54">
        <v>0</v>
      </c>
      <c r="E7" s="39">
        <v>0</v>
      </c>
      <c r="F7" s="39">
        <v>0</v>
      </c>
      <c r="G7" s="39">
        <v>0</v>
      </c>
      <c r="H7" s="55">
        <v>0</v>
      </c>
      <c r="I7" s="39">
        <v>490</v>
      </c>
      <c r="J7" s="39">
        <v>43</v>
      </c>
      <c r="K7" s="40">
        <v>77</v>
      </c>
      <c r="L7" s="40">
        <f t="shared" ref="L7:L64" si="0">I7-J7-K7</f>
        <v>370</v>
      </c>
      <c r="M7" s="56">
        <v>431</v>
      </c>
      <c r="N7" s="40">
        <v>38</v>
      </c>
      <c r="O7" s="40">
        <v>63</v>
      </c>
      <c r="P7" s="52">
        <f t="shared" ref="P7:P64" si="1">M7-N7-O7</f>
        <v>330</v>
      </c>
      <c r="Q7" s="4"/>
      <c r="R7" s="4"/>
      <c r="S7" s="4"/>
      <c r="T7" s="4"/>
    </row>
    <row r="8" spans="1:20" x14ac:dyDescent="0.2">
      <c r="A8" s="53"/>
      <c r="B8" s="39" t="s">
        <v>38</v>
      </c>
      <c r="C8" s="54">
        <v>2576</v>
      </c>
      <c r="D8" s="54">
        <v>1231.6006219999999</v>
      </c>
      <c r="E8" s="39">
        <v>51.847133999999997</v>
      </c>
      <c r="F8" s="39">
        <v>717.28710999999998</v>
      </c>
      <c r="G8" s="39">
        <v>10</v>
      </c>
      <c r="H8" s="55">
        <v>422.46637900000002</v>
      </c>
      <c r="I8" s="39">
        <v>1479</v>
      </c>
      <c r="J8" s="39">
        <v>146</v>
      </c>
      <c r="K8" s="40">
        <v>222</v>
      </c>
      <c r="L8" s="40">
        <f t="shared" si="0"/>
        <v>1111</v>
      </c>
      <c r="M8" s="56">
        <v>1302</v>
      </c>
      <c r="N8" s="40">
        <v>127</v>
      </c>
      <c r="O8" s="40">
        <v>183</v>
      </c>
      <c r="P8" s="52">
        <f t="shared" si="1"/>
        <v>992</v>
      </c>
      <c r="Q8" s="4"/>
      <c r="R8" s="4"/>
      <c r="S8" s="4"/>
      <c r="T8" s="4"/>
    </row>
    <row r="9" spans="1:20" x14ac:dyDescent="0.2">
      <c r="A9" s="53"/>
      <c r="B9" s="39" t="s">
        <v>39</v>
      </c>
      <c r="C9" s="54">
        <v>1390</v>
      </c>
      <c r="D9" s="54">
        <v>873.39887099999999</v>
      </c>
      <c r="E9" s="39">
        <v>33.152866000000003</v>
      </c>
      <c r="F9" s="39">
        <v>672.71246799999994</v>
      </c>
      <c r="G9" s="39">
        <v>0</v>
      </c>
      <c r="H9" s="55">
        <v>167.53352899999999</v>
      </c>
      <c r="I9" s="39">
        <v>1050</v>
      </c>
      <c r="J9" s="39">
        <v>108</v>
      </c>
      <c r="K9" s="40">
        <v>177</v>
      </c>
      <c r="L9" s="40">
        <f t="shared" si="0"/>
        <v>765</v>
      </c>
      <c r="M9" s="56">
        <v>917</v>
      </c>
      <c r="N9" s="40">
        <v>92</v>
      </c>
      <c r="O9" s="40">
        <v>150</v>
      </c>
      <c r="P9" s="52">
        <f t="shared" si="1"/>
        <v>675</v>
      </c>
      <c r="Q9" s="4"/>
      <c r="R9" s="4"/>
      <c r="S9" s="4"/>
      <c r="T9" s="4"/>
    </row>
    <row r="10" spans="1:20" x14ac:dyDescent="0.2">
      <c r="A10" s="51"/>
      <c r="B10" s="39" t="s">
        <v>40</v>
      </c>
      <c r="C10" s="54">
        <v>1641</v>
      </c>
      <c r="D10" s="54">
        <v>817.12109799999996</v>
      </c>
      <c r="E10" s="39">
        <v>45.076104000000001</v>
      </c>
      <c r="F10" s="39">
        <v>509.100796</v>
      </c>
      <c r="G10" s="39">
        <v>0</v>
      </c>
      <c r="H10" s="55">
        <v>262.94419499999998</v>
      </c>
      <c r="I10" s="39">
        <v>1040</v>
      </c>
      <c r="J10" s="39">
        <v>63</v>
      </c>
      <c r="K10" s="40">
        <v>137</v>
      </c>
      <c r="L10" s="40">
        <f t="shared" si="0"/>
        <v>840</v>
      </c>
      <c r="M10" s="56">
        <v>963</v>
      </c>
      <c r="N10" s="40">
        <v>59</v>
      </c>
      <c r="O10" s="40">
        <v>125</v>
      </c>
      <c r="P10" s="52">
        <f t="shared" si="1"/>
        <v>779</v>
      </c>
      <c r="Q10" s="4"/>
      <c r="R10" s="4"/>
      <c r="S10" s="4"/>
      <c r="T10" s="4"/>
    </row>
    <row r="11" spans="1:20" x14ac:dyDescent="0.2">
      <c r="A11" s="53"/>
      <c r="B11" s="39" t="s">
        <v>41</v>
      </c>
      <c r="C11" s="54">
        <v>1880</v>
      </c>
      <c r="D11" s="54">
        <v>977.87935200000004</v>
      </c>
      <c r="E11" s="39">
        <v>74.923794999999998</v>
      </c>
      <c r="F11" s="39">
        <v>630.89944100000002</v>
      </c>
      <c r="G11" s="39">
        <v>0</v>
      </c>
      <c r="H11" s="55">
        <v>272.05611499999998</v>
      </c>
      <c r="I11" s="39">
        <v>1239</v>
      </c>
      <c r="J11" s="39">
        <v>84</v>
      </c>
      <c r="K11" s="40">
        <v>173</v>
      </c>
      <c r="L11" s="40">
        <f t="shared" si="0"/>
        <v>982</v>
      </c>
      <c r="M11" s="56">
        <v>1131</v>
      </c>
      <c r="N11" s="40">
        <v>82</v>
      </c>
      <c r="O11" s="40">
        <v>156</v>
      </c>
      <c r="P11" s="52">
        <f t="shared" si="1"/>
        <v>893</v>
      </c>
      <c r="Q11" s="4"/>
      <c r="R11" s="4"/>
      <c r="S11" s="4"/>
      <c r="T11" s="4"/>
    </row>
    <row r="12" spans="1:20" x14ac:dyDescent="0.2">
      <c r="A12" s="53"/>
      <c r="B12" s="39" t="s">
        <v>42</v>
      </c>
      <c r="C12" s="54">
        <v>1942</v>
      </c>
      <c r="D12" s="54">
        <v>934.99989000000005</v>
      </c>
      <c r="E12" s="39">
        <v>10</v>
      </c>
      <c r="F12" s="39">
        <v>749.99988299999995</v>
      </c>
      <c r="G12" s="39">
        <v>60.000000999999997</v>
      </c>
      <c r="H12" s="55">
        <v>115.00000300000001</v>
      </c>
      <c r="I12" s="39">
        <v>1214</v>
      </c>
      <c r="J12" s="39">
        <v>97</v>
      </c>
      <c r="K12" s="40">
        <v>138</v>
      </c>
      <c r="L12" s="40">
        <f t="shared" si="0"/>
        <v>979</v>
      </c>
      <c r="M12" s="56">
        <v>1111</v>
      </c>
      <c r="N12" s="40">
        <v>89</v>
      </c>
      <c r="O12" s="40">
        <v>115</v>
      </c>
      <c r="P12" s="52">
        <f t="shared" si="1"/>
        <v>907</v>
      </c>
      <c r="Q12" s="4"/>
      <c r="R12" s="4"/>
      <c r="S12" s="4"/>
      <c r="T12" s="4"/>
    </row>
    <row r="13" spans="1:20" x14ac:dyDescent="0.2">
      <c r="A13" s="53"/>
      <c r="B13" s="39" t="s">
        <v>43</v>
      </c>
      <c r="C13" s="54">
        <v>1896</v>
      </c>
      <c r="D13" s="54">
        <v>1101.2053149999999</v>
      </c>
      <c r="E13" s="39">
        <v>79.105864999999994</v>
      </c>
      <c r="F13" s="39">
        <v>630.24282200000005</v>
      </c>
      <c r="G13" s="39">
        <v>0</v>
      </c>
      <c r="H13" s="55">
        <v>368.26666699999998</v>
      </c>
      <c r="I13" s="39">
        <v>1151</v>
      </c>
      <c r="J13" s="39">
        <v>84</v>
      </c>
      <c r="K13" s="40">
        <v>131</v>
      </c>
      <c r="L13" s="40">
        <f t="shared" si="0"/>
        <v>936</v>
      </c>
      <c r="M13" s="56">
        <v>1022</v>
      </c>
      <c r="N13" s="40">
        <v>73</v>
      </c>
      <c r="O13" s="40">
        <v>118</v>
      </c>
      <c r="P13" s="52">
        <f t="shared" si="1"/>
        <v>831</v>
      </c>
      <c r="Q13" s="4"/>
      <c r="R13" s="4"/>
      <c r="S13" s="4"/>
      <c r="T13" s="4"/>
    </row>
    <row r="14" spans="1:20" x14ac:dyDescent="0.2">
      <c r="A14" s="51"/>
      <c r="B14" s="39" t="s">
        <v>44</v>
      </c>
      <c r="C14" s="54">
        <v>385</v>
      </c>
      <c r="D14" s="54">
        <v>182.65642</v>
      </c>
      <c r="E14" s="39">
        <v>12.784176</v>
      </c>
      <c r="F14" s="39">
        <v>93.478679999999997</v>
      </c>
      <c r="G14" s="39">
        <v>0</v>
      </c>
      <c r="H14" s="55">
        <v>75.477838000000006</v>
      </c>
      <c r="I14" s="39">
        <v>232</v>
      </c>
      <c r="J14" s="39">
        <v>19</v>
      </c>
      <c r="K14" s="40">
        <v>36</v>
      </c>
      <c r="L14" s="40">
        <f t="shared" si="0"/>
        <v>177</v>
      </c>
      <c r="M14" s="56">
        <v>210</v>
      </c>
      <c r="N14" s="40">
        <v>18</v>
      </c>
      <c r="O14" s="40">
        <v>32</v>
      </c>
      <c r="P14" s="52">
        <f t="shared" si="1"/>
        <v>160</v>
      </c>
      <c r="Q14" s="4"/>
      <c r="R14" s="4"/>
      <c r="S14" s="4"/>
      <c r="T14" s="4"/>
    </row>
    <row r="15" spans="1:20" x14ac:dyDescent="0.2">
      <c r="A15" s="53"/>
      <c r="B15" s="39" t="s">
        <v>45</v>
      </c>
      <c r="C15" s="54">
        <v>761</v>
      </c>
      <c r="D15" s="54">
        <v>416.13759299999998</v>
      </c>
      <c r="E15" s="39">
        <v>23.109855</v>
      </c>
      <c r="F15" s="39">
        <v>281.27820400000002</v>
      </c>
      <c r="G15" s="39">
        <v>0</v>
      </c>
      <c r="H15" s="55">
        <v>106.255206</v>
      </c>
      <c r="I15" s="39">
        <v>333</v>
      </c>
      <c r="J15" s="39">
        <v>40</v>
      </c>
      <c r="K15" s="40">
        <v>14</v>
      </c>
      <c r="L15" s="40">
        <f t="shared" si="0"/>
        <v>279</v>
      </c>
      <c r="M15" s="56">
        <v>298</v>
      </c>
      <c r="N15" s="40">
        <v>35</v>
      </c>
      <c r="O15" s="40">
        <v>14</v>
      </c>
      <c r="P15" s="52">
        <f t="shared" si="1"/>
        <v>249</v>
      </c>
      <c r="Q15" s="4"/>
      <c r="R15" s="4"/>
      <c r="S15" s="4"/>
      <c r="T15" s="4"/>
    </row>
    <row r="16" spans="1:20" x14ac:dyDescent="0.2">
      <c r="A16" s="53"/>
      <c r="B16" s="39" t="s">
        <v>46</v>
      </c>
      <c r="C16" s="54">
        <v>2258</v>
      </c>
      <c r="D16" s="54">
        <v>1535.0001199999999</v>
      </c>
      <c r="E16" s="39">
        <v>200.000113</v>
      </c>
      <c r="F16" s="39">
        <v>1239.999998</v>
      </c>
      <c r="G16" s="39">
        <v>0</v>
      </c>
      <c r="H16" s="55">
        <v>95.000000999999997</v>
      </c>
      <c r="I16" s="39">
        <v>1757</v>
      </c>
      <c r="J16" s="39">
        <v>119</v>
      </c>
      <c r="K16" s="40">
        <v>52</v>
      </c>
      <c r="L16" s="40">
        <f t="shared" si="0"/>
        <v>1586</v>
      </c>
      <c r="M16" s="56">
        <v>1601</v>
      </c>
      <c r="N16" s="40">
        <v>106</v>
      </c>
      <c r="O16" s="40">
        <v>47</v>
      </c>
      <c r="P16" s="52">
        <f t="shared" si="1"/>
        <v>1448</v>
      </c>
      <c r="Q16" s="4"/>
      <c r="R16" s="4"/>
      <c r="S16" s="4"/>
      <c r="T16" s="4"/>
    </row>
    <row r="17" spans="1:20" x14ac:dyDescent="0.2">
      <c r="A17" s="53"/>
      <c r="B17" s="39" t="s">
        <v>47</v>
      </c>
      <c r="C17" s="54">
        <v>1782</v>
      </c>
      <c r="D17" s="54">
        <v>1420.000121</v>
      </c>
      <c r="E17" s="39">
        <v>149.99989299999999</v>
      </c>
      <c r="F17" s="39">
        <v>1200.000237</v>
      </c>
      <c r="G17" s="39">
        <v>15</v>
      </c>
      <c r="H17" s="55">
        <v>55</v>
      </c>
      <c r="I17" s="39">
        <v>1270</v>
      </c>
      <c r="J17" s="39">
        <v>120</v>
      </c>
      <c r="K17" s="40">
        <v>37</v>
      </c>
      <c r="L17" s="40">
        <f t="shared" si="0"/>
        <v>1113</v>
      </c>
      <c r="M17" s="56">
        <v>1136</v>
      </c>
      <c r="N17" s="40">
        <v>108</v>
      </c>
      <c r="O17" s="40">
        <v>33</v>
      </c>
      <c r="P17" s="52">
        <f t="shared" si="1"/>
        <v>995</v>
      </c>
      <c r="Q17" s="4"/>
      <c r="R17" s="4"/>
      <c r="S17" s="4"/>
      <c r="T17" s="4"/>
    </row>
    <row r="18" spans="1:20" x14ac:dyDescent="0.2">
      <c r="A18" s="51"/>
      <c r="B18" s="39" t="s">
        <v>48</v>
      </c>
      <c r="C18" s="54">
        <v>3482</v>
      </c>
      <c r="D18" s="54">
        <v>2257.1466949999999</v>
      </c>
      <c r="E18" s="39">
        <v>174.52501599999999</v>
      </c>
      <c r="F18" s="39">
        <v>1442.117465</v>
      </c>
      <c r="G18" s="39">
        <v>6.2119299999999997</v>
      </c>
      <c r="H18" s="55">
        <v>631.66967099999999</v>
      </c>
      <c r="I18" s="39">
        <v>2099</v>
      </c>
      <c r="J18" s="39">
        <v>144</v>
      </c>
      <c r="K18" s="40">
        <v>366</v>
      </c>
      <c r="L18" s="40">
        <f t="shared" si="0"/>
        <v>1589</v>
      </c>
      <c r="M18" s="56">
        <v>1912</v>
      </c>
      <c r="N18" s="40">
        <v>129</v>
      </c>
      <c r="O18" s="40">
        <v>323</v>
      </c>
      <c r="P18" s="52">
        <f t="shared" si="1"/>
        <v>1460</v>
      </c>
      <c r="Q18" s="4"/>
      <c r="R18" s="4"/>
      <c r="S18" s="4"/>
      <c r="T18" s="4"/>
    </row>
    <row r="19" spans="1:20" x14ac:dyDescent="0.2">
      <c r="A19" s="53"/>
      <c r="B19" s="39" t="s">
        <v>49</v>
      </c>
      <c r="C19" s="54">
        <v>777</v>
      </c>
      <c r="D19" s="54">
        <v>487.33289200000002</v>
      </c>
      <c r="E19" s="39">
        <v>44.932433000000003</v>
      </c>
      <c r="F19" s="39">
        <v>372.34429499999999</v>
      </c>
      <c r="G19" s="39">
        <v>0</v>
      </c>
      <c r="H19" s="55">
        <v>65.931151999999997</v>
      </c>
      <c r="I19" s="39">
        <v>592</v>
      </c>
      <c r="J19" s="39">
        <v>54</v>
      </c>
      <c r="K19" s="40">
        <v>43</v>
      </c>
      <c r="L19" s="40">
        <f t="shared" si="0"/>
        <v>495</v>
      </c>
      <c r="M19" s="56">
        <v>536</v>
      </c>
      <c r="N19" s="40">
        <v>50</v>
      </c>
      <c r="O19" s="40">
        <v>38</v>
      </c>
      <c r="P19" s="52">
        <f t="shared" si="1"/>
        <v>448</v>
      </c>
      <c r="Q19" s="4"/>
      <c r="R19" s="4"/>
      <c r="S19" s="4"/>
      <c r="T19" s="4"/>
    </row>
    <row r="20" spans="1:20" x14ac:dyDescent="0.2">
      <c r="A20" s="53"/>
      <c r="B20" s="39" t="s">
        <v>50</v>
      </c>
      <c r="C20" s="54">
        <v>762</v>
      </c>
      <c r="D20" s="54">
        <v>492.24281999999999</v>
      </c>
      <c r="E20" s="39">
        <v>37.059586000000003</v>
      </c>
      <c r="F20" s="39">
        <v>386.58062799999999</v>
      </c>
      <c r="G20" s="39">
        <v>3.1428539999999998</v>
      </c>
      <c r="H20" s="55">
        <v>46.457559000000003</v>
      </c>
      <c r="I20" s="39">
        <v>598</v>
      </c>
      <c r="J20" s="39">
        <v>27</v>
      </c>
      <c r="K20" s="40">
        <v>51</v>
      </c>
      <c r="L20" s="40">
        <f t="shared" si="0"/>
        <v>520</v>
      </c>
      <c r="M20" s="56">
        <v>546</v>
      </c>
      <c r="N20" s="40">
        <v>18</v>
      </c>
      <c r="O20" s="40">
        <v>46</v>
      </c>
      <c r="P20" s="52">
        <f t="shared" si="1"/>
        <v>482</v>
      </c>
      <c r="Q20" s="4"/>
      <c r="R20" s="4"/>
      <c r="S20" s="4"/>
      <c r="T20" s="4"/>
    </row>
    <row r="21" spans="1:20" x14ac:dyDescent="0.2">
      <c r="A21" s="53"/>
      <c r="B21" s="39" t="s">
        <v>51</v>
      </c>
      <c r="C21" s="54">
        <v>1929</v>
      </c>
      <c r="D21" s="54">
        <v>1191.1124219999999</v>
      </c>
      <c r="E21" s="39">
        <v>233.78268399999999</v>
      </c>
      <c r="F21" s="39">
        <v>789.58355200000005</v>
      </c>
      <c r="G21" s="39">
        <v>0</v>
      </c>
      <c r="H21" s="55">
        <v>164.47917899999999</v>
      </c>
      <c r="I21" s="39">
        <v>1504</v>
      </c>
      <c r="J21" s="39">
        <v>104</v>
      </c>
      <c r="K21" s="40">
        <v>192</v>
      </c>
      <c r="L21" s="40">
        <f t="shared" si="0"/>
        <v>1208</v>
      </c>
      <c r="M21" s="56">
        <v>1389</v>
      </c>
      <c r="N21" s="40">
        <v>97</v>
      </c>
      <c r="O21" s="40">
        <v>177</v>
      </c>
      <c r="P21" s="52">
        <f t="shared" si="1"/>
        <v>1115</v>
      </c>
      <c r="Q21" s="4"/>
      <c r="R21" s="4"/>
      <c r="S21" s="4"/>
      <c r="T21" s="4"/>
    </row>
    <row r="22" spans="1:20" x14ac:dyDescent="0.2">
      <c r="A22" s="51"/>
      <c r="B22" s="39" t="s">
        <v>52</v>
      </c>
      <c r="C22" s="54">
        <v>579</v>
      </c>
      <c r="D22" s="54">
        <v>386.18375900000001</v>
      </c>
      <c r="E22" s="39">
        <v>80.681734000000006</v>
      </c>
      <c r="F22" s="39">
        <v>209.26639900000001</v>
      </c>
      <c r="G22" s="39">
        <v>0</v>
      </c>
      <c r="H22" s="55">
        <v>96.004852</v>
      </c>
      <c r="I22" s="39">
        <v>324</v>
      </c>
      <c r="J22" s="39">
        <v>27</v>
      </c>
      <c r="K22" s="40">
        <v>42</v>
      </c>
      <c r="L22" s="40">
        <f t="shared" si="0"/>
        <v>255</v>
      </c>
      <c r="M22" s="56">
        <v>279</v>
      </c>
      <c r="N22" s="40">
        <v>23</v>
      </c>
      <c r="O22" s="40">
        <v>30</v>
      </c>
      <c r="P22" s="52">
        <f t="shared" si="1"/>
        <v>226</v>
      </c>
      <c r="Q22" s="4"/>
      <c r="R22" s="4"/>
      <c r="S22" s="4"/>
      <c r="T22" s="4"/>
    </row>
    <row r="23" spans="1:20" x14ac:dyDescent="0.2">
      <c r="A23" s="53"/>
      <c r="B23" s="39" t="s">
        <v>53</v>
      </c>
      <c r="C23" s="54">
        <v>2298</v>
      </c>
      <c r="D23" s="54">
        <v>1478.7054350000001</v>
      </c>
      <c r="E23" s="39">
        <v>64.679744999999997</v>
      </c>
      <c r="F23" s="39">
        <v>1249.10383</v>
      </c>
      <c r="G23" s="39">
        <v>10.645196</v>
      </c>
      <c r="H23" s="55">
        <v>134.52424300000001</v>
      </c>
      <c r="I23" s="39">
        <v>1679</v>
      </c>
      <c r="J23" s="39">
        <v>115</v>
      </c>
      <c r="K23" s="40">
        <v>78</v>
      </c>
      <c r="L23" s="40">
        <f t="shared" si="0"/>
        <v>1486</v>
      </c>
      <c r="M23" s="56">
        <v>1530</v>
      </c>
      <c r="N23" s="40">
        <v>101</v>
      </c>
      <c r="O23" s="40">
        <v>68</v>
      </c>
      <c r="P23" s="52">
        <f t="shared" si="1"/>
        <v>1361</v>
      </c>
      <c r="Q23" s="4"/>
      <c r="R23" s="4"/>
      <c r="S23" s="4"/>
      <c r="T23" s="4"/>
    </row>
    <row r="24" spans="1:20" x14ac:dyDescent="0.2">
      <c r="A24" s="53"/>
      <c r="B24" s="39" t="s">
        <v>54</v>
      </c>
      <c r="C24" s="54">
        <v>234</v>
      </c>
      <c r="D24" s="54">
        <v>156.27615</v>
      </c>
      <c r="E24" s="39">
        <v>29.338812000000001</v>
      </c>
      <c r="F24" s="39">
        <v>106.00394</v>
      </c>
      <c r="G24" s="39">
        <v>0</v>
      </c>
      <c r="H24" s="55">
        <v>20.933389999999999</v>
      </c>
      <c r="I24" s="39">
        <v>168</v>
      </c>
      <c r="J24" s="39">
        <v>20</v>
      </c>
      <c r="K24" s="40">
        <v>3</v>
      </c>
      <c r="L24" s="40">
        <f t="shared" si="0"/>
        <v>145</v>
      </c>
      <c r="M24" s="56">
        <v>152</v>
      </c>
      <c r="N24" s="40">
        <v>18</v>
      </c>
      <c r="O24" s="40">
        <v>3</v>
      </c>
      <c r="P24" s="52">
        <f t="shared" si="1"/>
        <v>131</v>
      </c>
      <c r="Q24" s="4"/>
      <c r="R24" s="4"/>
      <c r="S24" s="4"/>
      <c r="T24" s="4"/>
    </row>
    <row r="25" spans="1:20" x14ac:dyDescent="0.2">
      <c r="A25" s="53"/>
      <c r="B25" s="39" t="s">
        <v>55</v>
      </c>
      <c r="C25" s="54">
        <v>0</v>
      </c>
      <c r="D25" s="54">
        <v>0</v>
      </c>
      <c r="E25" s="39">
        <v>0</v>
      </c>
      <c r="F25" s="39">
        <v>0</v>
      </c>
      <c r="G25" s="39">
        <v>0</v>
      </c>
      <c r="H25" s="55">
        <v>0</v>
      </c>
      <c r="I25" s="39">
        <v>0</v>
      </c>
      <c r="J25" s="39">
        <v>0</v>
      </c>
      <c r="K25" s="40">
        <v>0</v>
      </c>
      <c r="L25" s="40">
        <f t="shared" si="0"/>
        <v>0</v>
      </c>
      <c r="M25" s="56">
        <v>0</v>
      </c>
      <c r="N25" s="40">
        <v>0</v>
      </c>
      <c r="O25" s="40">
        <v>0</v>
      </c>
      <c r="P25" s="52">
        <f t="shared" si="1"/>
        <v>0</v>
      </c>
      <c r="Q25" s="4"/>
      <c r="R25" s="4"/>
      <c r="S25" s="4"/>
      <c r="T25" s="4"/>
    </row>
    <row r="26" spans="1:20" x14ac:dyDescent="0.2">
      <c r="A26" s="51"/>
      <c r="B26" s="39" t="s">
        <v>56</v>
      </c>
      <c r="C26" s="54">
        <v>92</v>
      </c>
      <c r="D26" s="54">
        <v>32.291249999999998</v>
      </c>
      <c r="E26" s="39">
        <v>3.0653600000000001</v>
      </c>
      <c r="F26" s="39">
        <v>24.219999000000001</v>
      </c>
      <c r="G26" s="39">
        <v>1.21279</v>
      </c>
      <c r="H26" s="55">
        <v>3.7930999999999999</v>
      </c>
      <c r="I26" s="39">
        <v>44</v>
      </c>
      <c r="J26" s="39">
        <v>5</v>
      </c>
      <c r="K26" s="40">
        <v>1</v>
      </c>
      <c r="L26" s="40">
        <f t="shared" si="0"/>
        <v>38</v>
      </c>
      <c r="M26" s="56">
        <v>39</v>
      </c>
      <c r="N26" s="40">
        <v>5</v>
      </c>
      <c r="O26" s="40">
        <v>1</v>
      </c>
      <c r="P26" s="52">
        <f t="shared" si="1"/>
        <v>33</v>
      </c>
      <c r="Q26" s="4"/>
      <c r="R26" s="4"/>
      <c r="S26" s="4"/>
      <c r="T26" s="4"/>
    </row>
    <row r="27" spans="1:20" x14ac:dyDescent="0.2">
      <c r="A27" s="53"/>
      <c r="B27" s="39" t="s">
        <v>57</v>
      </c>
      <c r="C27" s="54">
        <v>1437</v>
      </c>
      <c r="D27" s="54">
        <v>1172.381439</v>
      </c>
      <c r="E27" s="39">
        <v>219.57330400000001</v>
      </c>
      <c r="F27" s="39">
        <v>888.72899099999995</v>
      </c>
      <c r="G27" s="39">
        <v>8.9845999999999995E-2</v>
      </c>
      <c r="H27" s="55">
        <v>63.869500000000002</v>
      </c>
      <c r="I27" s="39">
        <v>1097</v>
      </c>
      <c r="J27" s="39">
        <v>73</v>
      </c>
      <c r="K27" s="40">
        <v>37</v>
      </c>
      <c r="L27" s="40">
        <f t="shared" si="0"/>
        <v>987</v>
      </c>
      <c r="M27" s="56">
        <v>1017</v>
      </c>
      <c r="N27" s="40">
        <v>68</v>
      </c>
      <c r="O27" s="40">
        <v>33</v>
      </c>
      <c r="P27" s="52">
        <f t="shared" si="1"/>
        <v>916</v>
      </c>
      <c r="Q27" s="4"/>
      <c r="R27" s="4"/>
      <c r="S27" s="4"/>
      <c r="T27" s="4"/>
    </row>
    <row r="28" spans="1:20" x14ac:dyDescent="0.2">
      <c r="A28" s="53"/>
      <c r="B28" s="39" t="s">
        <v>58</v>
      </c>
      <c r="C28" s="54">
        <v>704</v>
      </c>
      <c r="D28" s="54">
        <v>618.04924100000005</v>
      </c>
      <c r="E28" s="39">
        <v>104.01209</v>
      </c>
      <c r="F28" s="39">
        <v>462.67241799999999</v>
      </c>
      <c r="G28" s="39">
        <v>9.9626000000000006E-2</v>
      </c>
      <c r="H28" s="55">
        <v>42.054580000000001</v>
      </c>
      <c r="I28" s="39">
        <v>555</v>
      </c>
      <c r="J28" s="39">
        <v>42</v>
      </c>
      <c r="K28" s="40">
        <v>17</v>
      </c>
      <c r="L28" s="40">
        <f t="shared" si="0"/>
        <v>496</v>
      </c>
      <c r="M28" s="56">
        <v>486</v>
      </c>
      <c r="N28" s="40">
        <v>36</v>
      </c>
      <c r="O28" s="40">
        <v>13</v>
      </c>
      <c r="P28" s="52">
        <f t="shared" si="1"/>
        <v>437</v>
      </c>
      <c r="Q28" s="4"/>
      <c r="R28" s="4"/>
      <c r="S28" s="4"/>
      <c r="T28" s="4"/>
    </row>
    <row r="29" spans="1:20" x14ac:dyDescent="0.2">
      <c r="A29" s="53"/>
      <c r="B29" s="39" t="s">
        <v>59</v>
      </c>
      <c r="C29" s="54">
        <v>663</v>
      </c>
      <c r="D29" s="54">
        <v>608.03758700000003</v>
      </c>
      <c r="E29" s="39">
        <v>110.05547</v>
      </c>
      <c r="F29" s="39">
        <v>449.55378400000001</v>
      </c>
      <c r="G29" s="39">
        <v>0.36529400000000001</v>
      </c>
      <c r="H29" s="55">
        <v>20.368798999999999</v>
      </c>
      <c r="I29" s="39">
        <v>466</v>
      </c>
      <c r="J29" s="39">
        <v>17</v>
      </c>
      <c r="K29" s="40">
        <v>16</v>
      </c>
      <c r="L29" s="40">
        <f t="shared" si="0"/>
        <v>433</v>
      </c>
      <c r="M29" s="56">
        <v>422</v>
      </c>
      <c r="N29" s="40">
        <v>15</v>
      </c>
      <c r="O29" s="40">
        <v>16</v>
      </c>
      <c r="P29" s="52">
        <f t="shared" si="1"/>
        <v>391</v>
      </c>
      <c r="Q29" s="4"/>
      <c r="R29" s="4"/>
      <c r="S29" s="4"/>
      <c r="T29" s="4"/>
    </row>
    <row r="30" spans="1:20" x14ac:dyDescent="0.2">
      <c r="A30" s="51"/>
      <c r="B30" s="39" t="s">
        <v>60</v>
      </c>
      <c r="C30" s="54">
        <v>2447</v>
      </c>
      <c r="D30" s="54">
        <v>1952.9846170000001</v>
      </c>
      <c r="E30" s="39">
        <v>180.465836</v>
      </c>
      <c r="F30" s="39">
        <v>1657.096646</v>
      </c>
      <c r="G30" s="39">
        <v>0</v>
      </c>
      <c r="H30" s="55">
        <v>97.326924000000005</v>
      </c>
      <c r="I30" s="39">
        <v>1900</v>
      </c>
      <c r="J30" s="39">
        <v>122</v>
      </c>
      <c r="K30" s="40">
        <v>99</v>
      </c>
      <c r="L30" s="40">
        <f t="shared" si="0"/>
        <v>1679</v>
      </c>
      <c r="M30" s="56">
        <v>1672</v>
      </c>
      <c r="N30" s="40">
        <v>105</v>
      </c>
      <c r="O30" s="40">
        <v>86</v>
      </c>
      <c r="P30" s="52">
        <f t="shared" si="1"/>
        <v>1481</v>
      </c>
      <c r="Q30" s="4"/>
      <c r="R30" s="4"/>
      <c r="S30" s="4"/>
      <c r="T30" s="4"/>
    </row>
    <row r="31" spans="1:20" x14ac:dyDescent="0.2">
      <c r="A31" s="51"/>
      <c r="B31" s="39" t="s">
        <v>61</v>
      </c>
      <c r="C31" s="54">
        <v>2370</v>
      </c>
      <c r="D31" s="54">
        <v>1971.3995190000001</v>
      </c>
      <c r="E31" s="39">
        <v>67.126276000000004</v>
      </c>
      <c r="F31" s="39">
        <v>1766.0796949999999</v>
      </c>
      <c r="G31" s="39">
        <v>51.709012999999999</v>
      </c>
      <c r="H31" s="55">
        <v>75.460983999999996</v>
      </c>
      <c r="I31" s="39">
        <v>1877</v>
      </c>
      <c r="J31" s="39">
        <v>135</v>
      </c>
      <c r="K31" s="40">
        <v>37</v>
      </c>
      <c r="L31" s="40">
        <f t="shared" si="0"/>
        <v>1705</v>
      </c>
      <c r="M31" s="56">
        <v>1682</v>
      </c>
      <c r="N31" s="40">
        <v>118</v>
      </c>
      <c r="O31" s="40">
        <v>33</v>
      </c>
      <c r="P31" s="52">
        <f t="shared" si="1"/>
        <v>1531</v>
      </c>
      <c r="Q31" s="4"/>
      <c r="R31" s="4"/>
      <c r="S31" s="4"/>
      <c r="T31" s="4"/>
    </row>
    <row r="32" spans="1:20" x14ac:dyDescent="0.2">
      <c r="A32" s="51"/>
      <c r="B32" s="39" t="s">
        <v>62</v>
      </c>
      <c r="C32" s="54">
        <v>1856</v>
      </c>
      <c r="D32" s="54">
        <v>1445.354844</v>
      </c>
      <c r="E32" s="39">
        <v>119.38297799999999</v>
      </c>
      <c r="F32" s="39">
        <v>1154.653411</v>
      </c>
      <c r="G32" s="39">
        <v>22.826087000000001</v>
      </c>
      <c r="H32" s="55">
        <v>130.14092400000001</v>
      </c>
      <c r="I32" s="39">
        <v>1289</v>
      </c>
      <c r="J32" s="39">
        <v>106</v>
      </c>
      <c r="K32" s="40">
        <v>41</v>
      </c>
      <c r="L32" s="40">
        <f t="shared" si="0"/>
        <v>1142</v>
      </c>
      <c r="M32" s="56">
        <v>1147</v>
      </c>
      <c r="N32" s="40">
        <v>93</v>
      </c>
      <c r="O32" s="40">
        <v>36</v>
      </c>
      <c r="P32" s="52">
        <f t="shared" si="1"/>
        <v>1018</v>
      </c>
      <c r="Q32" s="4"/>
      <c r="R32" s="4"/>
      <c r="S32" s="4"/>
      <c r="T32" s="4"/>
    </row>
    <row r="33" spans="1:20" x14ac:dyDescent="0.2">
      <c r="A33" s="51"/>
      <c r="B33" s="39" t="s">
        <v>63</v>
      </c>
      <c r="C33" s="54">
        <v>2018</v>
      </c>
      <c r="D33" s="54">
        <v>1784.5463910000001</v>
      </c>
      <c r="E33" s="39">
        <v>259.40025000000003</v>
      </c>
      <c r="F33" s="39">
        <v>1395.161531</v>
      </c>
      <c r="G33" s="39">
        <v>23.999998999999999</v>
      </c>
      <c r="H33" s="55">
        <v>104.82928800000001</v>
      </c>
      <c r="I33" s="39">
        <v>1465</v>
      </c>
      <c r="J33" s="39">
        <v>114</v>
      </c>
      <c r="K33" s="40">
        <v>41</v>
      </c>
      <c r="L33" s="40">
        <f t="shared" si="0"/>
        <v>1310</v>
      </c>
      <c r="M33" s="56">
        <v>1306</v>
      </c>
      <c r="N33" s="40">
        <v>98</v>
      </c>
      <c r="O33" s="40">
        <v>36</v>
      </c>
      <c r="P33" s="52">
        <f t="shared" si="1"/>
        <v>1172</v>
      </c>
      <c r="Q33" s="4"/>
      <c r="R33" s="4"/>
      <c r="S33" s="4"/>
      <c r="T33" s="4"/>
    </row>
    <row r="34" spans="1:20" x14ac:dyDescent="0.2">
      <c r="A34" s="51"/>
      <c r="B34" s="39" t="s">
        <v>64</v>
      </c>
      <c r="C34" s="54">
        <v>285</v>
      </c>
      <c r="D34" s="54">
        <v>239.30652799999999</v>
      </c>
      <c r="E34" s="39">
        <v>32.598073999999997</v>
      </c>
      <c r="F34" s="39">
        <v>203.88532699999999</v>
      </c>
      <c r="G34" s="39">
        <v>0</v>
      </c>
      <c r="H34" s="55">
        <v>1.6326529999999999</v>
      </c>
      <c r="I34" s="39">
        <v>218</v>
      </c>
      <c r="J34" s="39">
        <v>20</v>
      </c>
      <c r="K34" s="40">
        <v>1</v>
      </c>
      <c r="L34" s="40">
        <f t="shared" si="0"/>
        <v>197</v>
      </c>
      <c r="M34" s="56">
        <v>195</v>
      </c>
      <c r="N34" s="40">
        <v>19</v>
      </c>
      <c r="O34" s="40">
        <v>0</v>
      </c>
      <c r="P34" s="52">
        <f t="shared" si="1"/>
        <v>176</v>
      </c>
      <c r="Q34" s="4"/>
      <c r="R34" s="4"/>
      <c r="S34" s="4"/>
      <c r="T34" s="4"/>
    </row>
    <row r="35" spans="1:20" x14ac:dyDescent="0.2">
      <c r="A35" s="51"/>
      <c r="B35" s="39" t="s">
        <v>65</v>
      </c>
      <c r="C35" s="54">
        <v>11</v>
      </c>
      <c r="D35" s="54">
        <v>4.0354660000000004</v>
      </c>
      <c r="E35" s="39">
        <v>2.1008399999999998</v>
      </c>
      <c r="F35" s="39">
        <v>1.8360069999999999</v>
      </c>
      <c r="G35" s="39">
        <v>0</v>
      </c>
      <c r="H35" s="55">
        <v>9.8618999999999998E-2</v>
      </c>
      <c r="I35" s="39">
        <v>2</v>
      </c>
      <c r="J35" s="39">
        <v>0</v>
      </c>
      <c r="K35" s="40">
        <v>0</v>
      </c>
      <c r="L35" s="40">
        <f t="shared" si="0"/>
        <v>2</v>
      </c>
      <c r="M35" s="56">
        <v>2</v>
      </c>
      <c r="N35" s="40">
        <v>0</v>
      </c>
      <c r="O35" s="40">
        <v>0</v>
      </c>
      <c r="P35" s="52">
        <f t="shared" si="1"/>
        <v>2</v>
      </c>
      <c r="Q35" s="4"/>
      <c r="R35" s="4"/>
      <c r="S35" s="4"/>
      <c r="T35" s="4"/>
    </row>
    <row r="36" spans="1:20" x14ac:dyDescent="0.2">
      <c r="A36" s="51"/>
      <c r="B36" s="39" t="s">
        <v>66</v>
      </c>
      <c r="C36" s="54">
        <v>1695</v>
      </c>
      <c r="D36" s="54">
        <v>1146.372077</v>
      </c>
      <c r="E36" s="39">
        <v>123.73950000000001</v>
      </c>
      <c r="F36" s="39">
        <v>883.43140000000005</v>
      </c>
      <c r="G36" s="39">
        <v>105.000001</v>
      </c>
      <c r="H36" s="55">
        <v>24.201184000000001</v>
      </c>
      <c r="I36" s="39">
        <v>923</v>
      </c>
      <c r="J36" s="39">
        <v>86</v>
      </c>
      <c r="K36" s="40">
        <v>44</v>
      </c>
      <c r="L36" s="40">
        <f t="shared" si="0"/>
        <v>793</v>
      </c>
      <c r="M36" s="56">
        <v>802</v>
      </c>
      <c r="N36" s="40">
        <v>72</v>
      </c>
      <c r="O36" s="40">
        <v>28</v>
      </c>
      <c r="P36" s="52">
        <f t="shared" si="1"/>
        <v>702</v>
      </c>
      <c r="Q36" s="4"/>
      <c r="R36" s="4"/>
      <c r="S36" s="4"/>
      <c r="T36" s="4"/>
    </row>
    <row r="37" spans="1:20" x14ac:dyDescent="0.2">
      <c r="A37" s="51"/>
      <c r="B37" s="39" t="s">
        <v>67</v>
      </c>
      <c r="C37" s="54">
        <v>3071</v>
      </c>
      <c r="D37" s="54">
        <v>2040.0004650000001</v>
      </c>
      <c r="E37" s="39">
        <v>325.00021500000003</v>
      </c>
      <c r="F37" s="39">
        <v>1385.0001480000001</v>
      </c>
      <c r="G37" s="39">
        <v>35.000000999999997</v>
      </c>
      <c r="H37" s="55">
        <v>280.000091</v>
      </c>
      <c r="I37" s="39">
        <v>2125</v>
      </c>
      <c r="J37" s="39">
        <v>171</v>
      </c>
      <c r="K37" s="40">
        <v>183</v>
      </c>
      <c r="L37" s="40">
        <f t="shared" si="0"/>
        <v>1771</v>
      </c>
      <c r="M37" s="56">
        <v>1876</v>
      </c>
      <c r="N37" s="40">
        <v>151</v>
      </c>
      <c r="O37" s="40">
        <v>151</v>
      </c>
      <c r="P37" s="52">
        <f t="shared" si="1"/>
        <v>1574</v>
      </c>
      <c r="Q37" s="4"/>
      <c r="R37" s="4"/>
      <c r="S37" s="4"/>
      <c r="T37" s="4"/>
    </row>
    <row r="38" spans="1:20" x14ac:dyDescent="0.2">
      <c r="A38" s="51"/>
      <c r="B38" s="39" t="s">
        <v>68</v>
      </c>
      <c r="C38" s="54">
        <v>601</v>
      </c>
      <c r="D38" s="54">
        <v>214.59244100000001</v>
      </c>
      <c r="E38" s="39">
        <v>24.159663999999999</v>
      </c>
      <c r="F38" s="39">
        <v>159.73258100000001</v>
      </c>
      <c r="G38" s="39">
        <v>20</v>
      </c>
      <c r="H38" s="55">
        <v>10.700196999999999</v>
      </c>
      <c r="I38" s="39">
        <v>272</v>
      </c>
      <c r="J38" s="39">
        <v>26</v>
      </c>
      <c r="K38" s="40">
        <v>31</v>
      </c>
      <c r="L38" s="40">
        <f t="shared" si="0"/>
        <v>215</v>
      </c>
      <c r="M38" s="56">
        <v>256</v>
      </c>
      <c r="N38" s="40">
        <v>24</v>
      </c>
      <c r="O38" s="40">
        <v>31</v>
      </c>
      <c r="P38" s="52">
        <f t="shared" si="1"/>
        <v>201</v>
      </c>
      <c r="Q38" s="4"/>
      <c r="R38" s="4"/>
      <c r="S38" s="4"/>
      <c r="T38" s="4"/>
    </row>
    <row r="39" spans="1:20" x14ac:dyDescent="0.2">
      <c r="A39" s="51"/>
      <c r="B39" s="39" t="s">
        <v>69</v>
      </c>
      <c r="C39" s="54">
        <v>1646</v>
      </c>
      <c r="D39" s="54">
        <v>1201.856076</v>
      </c>
      <c r="E39" s="39">
        <v>68.101510000000005</v>
      </c>
      <c r="F39" s="39">
        <v>1020.712174</v>
      </c>
      <c r="G39" s="39">
        <v>4.3030299999999997</v>
      </c>
      <c r="H39" s="55">
        <v>73.367348000000007</v>
      </c>
      <c r="I39" s="39">
        <v>1048</v>
      </c>
      <c r="J39" s="39">
        <v>52</v>
      </c>
      <c r="K39" s="40">
        <v>11</v>
      </c>
      <c r="L39" s="40">
        <f t="shared" si="0"/>
        <v>985</v>
      </c>
      <c r="M39" s="56">
        <v>914</v>
      </c>
      <c r="N39" s="40">
        <v>43</v>
      </c>
      <c r="O39" s="40">
        <v>9</v>
      </c>
      <c r="P39" s="52">
        <f t="shared" si="1"/>
        <v>862</v>
      </c>
      <c r="Q39" s="4"/>
      <c r="R39" s="4"/>
      <c r="S39" s="4"/>
      <c r="T39" s="4"/>
    </row>
    <row r="40" spans="1:20" x14ac:dyDescent="0.2">
      <c r="A40" s="51"/>
      <c r="B40" s="39" t="s">
        <v>70</v>
      </c>
      <c r="C40" s="54">
        <v>1936</v>
      </c>
      <c r="D40" s="54">
        <v>1446.182094</v>
      </c>
      <c r="E40" s="39">
        <v>106.486571</v>
      </c>
      <c r="F40" s="39">
        <v>1032.217742</v>
      </c>
      <c r="G40" s="39">
        <v>0</v>
      </c>
      <c r="H40" s="55">
        <v>301.18746700000003</v>
      </c>
      <c r="I40" s="39">
        <v>1327</v>
      </c>
      <c r="J40" s="39">
        <v>94</v>
      </c>
      <c r="K40" s="40">
        <v>85</v>
      </c>
      <c r="L40" s="40">
        <f t="shared" si="0"/>
        <v>1148</v>
      </c>
      <c r="M40" s="56">
        <v>1157</v>
      </c>
      <c r="N40" s="40">
        <v>85</v>
      </c>
      <c r="O40" s="40">
        <v>69</v>
      </c>
      <c r="P40" s="52">
        <f t="shared" si="1"/>
        <v>1003</v>
      </c>
      <c r="Q40" s="4"/>
      <c r="R40" s="4"/>
      <c r="S40" s="4"/>
      <c r="T40" s="4"/>
    </row>
    <row r="41" spans="1:20" x14ac:dyDescent="0.2">
      <c r="A41" s="51"/>
      <c r="B41" s="39" t="s">
        <v>71</v>
      </c>
      <c r="C41" s="54">
        <v>1321</v>
      </c>
      <c r="D41" s="54">
        <v>1018.472352</v>
      </c>
      <c r="E41" s="39">
        <v>188.208721</v>
      </c>
      <c r="F41" s="39">
        <v>746.76347999999996</v>
      </c>
      <c r="G41" s="39">
        <v>21.371611000000001</v>
      </c>
      <c r="H41" s="55">
        <v>39.889890999999999</v>
      </c>
      <c r="I41" s="39">
        <v>697</v>
      </c>
      <c r="J41" s="39">
        <v>90</v>
      </c>
      <c r="K41" s="40">
        <v>28</v>
      </c>
      <c r="L41" s="40">
        <f t="shared" si="0"/>
        <v>579</v>
      </c>
      <c r="M41" s="56">
        <v>559</v>
      </c>
      <c r="N41" s="40">
        <v>68</v>
      </c>
      <c r="O41" s="40">
        <v>22</v>
      </c>
      <c r="P41" s="52">
        <f t="shared" si="1"/>
        <v>469</v>
      </c>
      <c r="Q41" s="4"/>
      <c r="R41" s="4"/>
      <c r="S41" s="4"/>
      <c r="T41" s="4"/>
    </row>
    <row r="42" spans="1:20" x14ac:dyDescent="0.2">
      <c r="A42" s="51"/>
      <c r="B42" s="39" t="s">
        <v>72</v>
      </c>
      <c r="C42" s="54">
        <v>1389</v>
      </c>
      <c r="D42" s="54">
        <v>930.54975000000002</v>
      </c>
      <c r="E42" s="39">
        <v>119.72284399999999</v>
      </c>
      <c r="F42" s="39">
        <v>730.41402800000003</v>
      </c>
      <c r="G42" s="39">
        <v>0</v>
      </c>
      <c r="H42" s="55">
        <v>24.843</v>
      </c>
      <c r="I42" s="39">
        <v>813</v>
      </c>
      <c r="J42" s="39">
        <v>79</v>
      </c>
      <c r="K42" s="40">
        <v>20</v>
      </c>
      <c r="L42" s="40">
        <f t="shared" si="0"/>
        <v>714</v>
      </c>
      <c r="M42" s="56">
        <v>665</v>
      </c>
      <c r="N42" s="40">
        <v>54</v>
      </c>
      <c r="O42" s="40">
        <v>14</v>
      </c>
      <c r="P42" s="52">
        <f t="shared" si="1"/>
        <v>597</v>
      </c>
      <c r="Q42" s="4"/>
      <c r="R42" s="4"/>
      <c r="S42" s="4"/>
      <c r="T42" s="4"/>
    </row>
    <row r="43" spans="1:20" x14ac:dyDescent="0.2">
      <c r="A43" s="51"/>
      <c r="B43" s="39" t="s">
        <v>73</v>
      </c>
      <c r="C43" s="54">
        <v>2209</v>
      </c>
      <c r="D43" s="54">
        <v>1818.0133020000001</v>
      </c>
      <c r="E43" s="39">
        <v>121.666059</v>
      </c>
      <c r="F43" s="39">
        <v>1552.0906500000001</v>
      </c>
      <c r="G43" s="39">
        <v>41.455568999999997</v>
      </c>
      <c r="H43" s="55">
        <v>83.587503999999996</v>
      </c>
      <c r="I43" s="39">
        <v>1546</v>
      </c>
      <c r="J43" s="39">
        <v>183</v>
      </c>
      <c r="K43" s="40">
        <v>28</v>
      </c>
      <c r="L43" s="40">
        <f t="shared" si="0"/>
        <v>1335</v>
      </c>
      <c r="M43" s="56">
        <v>1334</v>
      </c>
      <c r="N43" s="40">
        <v>147</v>
      </c>
      <c r="O43" s="40">
        <v>25</v>
      </c>
      <c r="P43" s="52">
        <f t="shared" si="1"/>
        <v>1162</v>
      </c>
      <c r="Q43" s="4"/>
      <c r="R43" s="4"/>
      <c r="S43" s="4"/>
      <c r="T43" s="4"/>
    </row>
    <row r="44" spans="1:20" x14ac:dyDescent="0.2">
      <c r="A44" s="51"/>
      <c r="B44" s="39" t="s">
        <v>74</v>
      </c>
      <c r="C44" s="54">
        <v>2845</v>
      </c>
      <c r="D44" s="54">
        <v>1415.588681</v>
      </c>
      <c r="E44" s="39">
        <v>172.27263099999999</v>
      </c>
      <c r="F44" s="39">
        <v>868.31632100000002</v>
      </c>
      <c r="G44" s="39">
        <v>85</v>
      </c>
      <c r="H44" s="55">
        <v>179.99979999999999</v>
      </c>
      <c r="I44" s="39">
        <v>1213</v>
      </c>
      <c r="J44" s="39">
        <v>113</v>
      </c>
      <c r="K44" s="40">
        <v>68</v>
      </c>
      <c r="L44" s="40">
        <f t="shared" si="0"/>
        <v>1032</v>
      </c>
      <c r="M44" s="56">
        <v>1055</v>
      </c>
      <c r="N44" s="40">
        <v>101</v>
      </c>
      <c r="O44" s="40">
        <v>54</v>
      </c>
      <c r="P44" s="52">
        <f t="shared" si="1"/>
        <v>900</v>
      </c>
      <c r="Q44" s="4"/>
      <c r="R44" s="4"/>
      <c r="S44" s="4"/>
      <c r="T44" s="4"/>
    </row>
    <row r="45" spans="1:20" x14ac:dyDescent="0.2">
      <c r="A45" s="51"/>
      <c r="B45" s="39" t="s">
        <v>75</v>
      </c>
      <c r="C45" s="54">
        <v>790</v>
      </c>
      <c r="D45" s="54">
        <v>653.25080400000002</v>
      </c>
      <c r="E45" s="39">
        <v>120.95481100000001</v>
      </c>
      <c r="F45" s="39">
        <v>450.346789</v>
      </c>
      <c r="G45" s="39">
        <v>4.0606920000000004</v>
      </c>
      <c r="H45" s="55">
        <v>41.229264000000001</v>
      </c>
      <c r="I45" s="39">
        <v>449</v>
      </c>
      <c r="J45" s="39">
        <v>43</v>
      </c>
      <c r="K45" s="40">
        <v>31</v>
      </c>
      <c r="L45" s="40">
        <f t="shared" si="0"/>
        <v>375</v>
      </c>
      <c r="M45" s="56">
        <v>381</v>
      </c>
      <c r="N45" s="40">
        <v>34</v>
      </c>
      <c r="O45" s="40">
        <v>29</v>
      </c>
      <c r="P45" s="52">
        <f t="shared" si="1"/>
        <v>318</v>
      </c>
      <c r="Q45" s="4"/>
      <c r="R45" s="4"/>
      <c r="S45" s="4"/>
      <c r="T45" s="4"/>
    </row>
    <row r="46" spans="1:20" x14ac:dyDescent="0.2">
      <c r="A46" s="51"/>
      <c r="B46" s="39" t="s">
        <v>76</v>
      </c>
      <c r="C46" s="54">
        <v>702</v>
      </c>
      <c r="D46" s="54">
        <v>377.57482099999999</v>
      </c>
      <c r="E46" s="39">
        <v>21.116505</v>
      </c>
      <c r="F46" s="39">
        <v>331.74751199999997</v>
      </c>
      <c r="G46" s="39">
        <v>12.280702</v>
      </c>
      <c r="H46" s="55">
        <v>11.096774</v>
      </c>
      <c r="I46" s="39">
        <v>405</v>
      </c>
      <c r="J46" s="39">
        <v>36</v>
      </c>
      <c r="K46" s="40">
        <v>21</v>
      </c>
      <c r="L46" s="40">
        <f t="shared" si="0"/>
        <v>348</v>
      </c>
      <c r="M46" s="56">
        <v>359</v>
      </c>
      <c r="N46" s="40">
        <v>30</v>
      </c>
      <c r="O46" s="40">
        <v>20</v>
      </c>
      <c r="P46" s="52">
        <f t="shared" si="1"/>
        <v>309</v>
      </c>
      <c r="Q46" s="4"/>
      <c r="R46" s="4"/>
      <c r="S46" s="4"/>
      <c r="T46" s="4"/>
    </row>
    <row r="47" spans="1:20" x14ac:dyDescent="0.2">
      <c r="A47" s="51"/>
      <c r="B47" s="39" t="s">
        <v>77</v>
      </c>
      <c r="C47" s="54">
        <v>1266</v>
      </c>
      <c r="D47" s="54">
        <v>865.523684</v>
      </c>
      <c r="E47" s="39">
        <v>35.135089000000001</v>
      </c>
      <c r="F47" s="39">
        <v>568.306466</v>
      </c>
      <c r="G47" s="39">
        <v>0</v>
      </c>
      <c r="H47" s="55">
        <v>257.727281</v>
      </c>
      <c r="I47" s="39">
        <v>690</v>
      </c>
      <c r="J47" s="39">
        <v>56</v>
      </c>
      <c r="K47" s="40">
        <v>42</v>
      </c>
      <c r="L47" s="40">
        <f t="shared" si="0"/>
        <v>592</v>
      </c>
      <c r="M47" s="56">
        <v>603</v>
      </c>
      <c r="N47" s="40">
        <v>48</v>
      </c>
      <c r="O47" s="40">
        <v>35</v>
      </c>
      <c r="P47" s="52">
        <f t="shared" si="1"/>
        <v>520</v>
      </c>
      <c r="Q47" s="4"/>
      <c r="R47" s="4"/>
      <c r="S47" s="4"/>
      <c r="T47" s="4"/>
    </row>
    <row r="48" spans="1:20" x14ac:dyDescent="0.2">
      <c r="A48" s="51"/>
      <c r="B48" s="39" t="s">
        <v>78</v>
      </c>
      <c r="C48" s="54">
        <v>744</v>
      </c>
      <c r="D48" s="54">
        <v>528.29404499999998</v>
      </c>
      <c r="E48" s="39">
        <v>28.378340999999999</v>
      </c>
      <c r="F48" s="39">
        <v>349.47582499999999</v>
      </c>
      <c r="G48" s="39">
        <v>0</v>
      </c>
      <c r="H48" s="55">
        <v>146.08504199999999</v>
      </c>
      <c r="I48" s="39">
        <v>543</v>
      </c>
      <c r="J48" s="39">
        <v>53</v>
      </c>
      <c r="K48" s="40">
        <v>32</v>
      </c>
      <c r="L48" s="40">
        <f t="shared" si="0"/>
        <v>458</v>
      </c>
      <c r="M48" s="56">
        <v>482</v>
      </c>
      <c r="N48" s="40">
        <v>51</v>
      </c>
      <c r="O48" s="40">
        <v>30</v>
      </c>
      <c r="P48" s="52">
        <f t="shared" si="1"/>
        <v>401</v>
      </c>
      <c r="Q48" s="4"/>
      <c r="R48" s="4"/>
      <c r="S48" s="4"/>
      <c r="T48" s="4"/>
    </row>
    <row r="49" spans="1:20" x14ac:dyDescent="0.2">
      <c r="A49" s="51"/>
      <c r="B49" s="39" t="s">
        <v>79</v>
      </c>
      <c r="C49" s="54">
        <v>1147</v>
      </c>
      <c r="D49" s="54">
        <v>655.59430799999996</v>
      </c>
      <c r="E49" s="39">
        <v>23.058252</v>
      </c>
      <c r="F49" s="39">
        <v>580.31059600000003</v>
      </c>
      <c r="G49" s="39">
        <v>10.438596</v>
      </c>
      <c r="H49" s="55">
        <v>39.483870000000003</v>
      </c>
      <c r="I49" s="39">
        <v>518</v>
      </c>
      <c r="J49" s="39">
        <v>46</v>
      </c>
      <c r="K49" s="40">
        <v>18</v>
      </c>
      <c r="L49" s="40">
        <f t="shared" si="0"/>
        <v>454</v>
      </c>
      <c r="M49" s="56">
        <v>409</v>
      </c>
      <c r="N49" s="40">
        <v>35</v>
      </c>
      <c r="O49" s="40">
        <v>16</v>
      </c>
      <c r="P49" s="52">
        <f t="shared" si="1"/>
        <v>358</v>
      </c>
      <c r="Q49" s="4"/>
      <c r="R49" s="4"/>
      <c r="S49" s="4"/>
      <c r="T49" s="4"/>
    </row>
    <row r="50" spans="1:20" x14ac:dyDescent="0.2">
      <c r="A50" s="51"/>
      <c r="B50" s="39" t="s">
        <v>80</v>
      </c>
      <c r="C50" s="54">
        <v>1686</v>
      </c>
      <c r="D50" s="54">
        <v>1119.208547</v>
      </c>
      <c r="E50" s="39">
        <v>96.666595999999998</v>
      </c>
      <c r="F50" s="39">
        <v>696.79693999999995</v>
      </c>
      <c r="G50" s="39">
        <v>0</v>
      </c>
      <c r="H50" s="55">
        <v>293.99018100000001</v>
      </c>
      <c r="I50" s="39">
        <v>1097</v>
      </c>
      <c r="J50" s="39">
        <v>83</v>
      </c>
      <c r="K50" s="40">
        <v>150</v>
      </c>
      <c r="L50" s="40">
        <f t="shared" si="0"/>
        <v>864</v>
      </c>
      <c r="M50" s="56">
        <v>972</v>
      </c>
      <c r="N50" s="40">
        <v>76</v>
      </c>
      <c r="O50" s="40">
        <v>131</v>
      </c>
      <c r="P50" s="52">
        <f t="shared" si="1"/>
        <v>765</v>
      </c>
      <c r="Q50" s="4"/>
      <c r="R50" s="4"/>
      <c r="S50" s="4"/>
      <c r="T50" s="4"/>
    </row>
    <row r="51" spans="1:20" x14ac:dyDescent="0.2">
      <c r="A51" s="51"/>
      <c r="B51" s="39" t="s">
        <v>81</v>
      </c>
      <c r="C51" s="54">
        <v>1102</v>
      </c>
      <c r="D51" s="54">
        <v>780.79137600000001</v>
      </c>
      <c r="E51" s="39">
        <v>48.333297999999999</v>
      </c>
      <c r="F51" s="39">
        <v>438.20304900000002</v>
      </c>
      <c r="G51" s="39">
        <v>0</v>
      </c>
      <c r="H51" s="55">
        <v>271.009816</v>
      </c>
      <c r="I51" s="39">
        <v>480</v>
      </c>
      <c r="J51" s="39">
        <v>30</v>
      </c>
      <c r="K51" s="40">
        <v>52</v>
      </c>
      <c r="L51" s="40">
        <f t="shared" si="0"/>
        <v>398</v>
      </c>
      <c r="M51" s="56">
        <v>425</v>
      </c>
      <c r="N51" s="40">
        <v>26</v>
      </c>
      <c r="O51" s="40">
        <v>42</v>
      </c>
      <c r="P51" s="52">
        <f t="shared" si="1"/>
        <v>357</v>
      </c>
      <c r="Q51" s="4"/>
      <c r="R51" s="4"/>
      <c r="S51" s="4"/>
      <c r="T51" s="4"/>
    </row>
    <row r="52" spans="1:20" x14ac:dyDescent="0.2">
      <c r="A52" s="51"/>
      <c r="B52" s="39" t="s">
        <v>82</v>
      </c>
      <c r="C52" s="54">
        <v>1160</v>
      </c>
      <c r="D52" s="54">
        <v>573.37362700000006</v>
      </c>
      <c r="E52" s="39">
        <v>61.402402000000002</v>
      </c>
      <c r="F52" s="39">
        <v>249.839202</v>
      </c>
      <c r="G52" s="39">
        <v>10.454545</v>
      </c>
      <c r="H52" s="55">
        <v>244.360423</v>
      </c>
      <c r="I52" s="39">
        <v>473</v>
      </c>
      <c r="J52" s="39">
        <v>52</v>
      </c>
      <c r="K52" s="40">
        <v>58</v>
      </c>
      <c r="L52" s="40">
        <f t="shared" si="0"/>
        <v>363</v>
      </c>
      <c r="M52" s="56">
        <v>407</v>
      </c>
      <c r="N52" s="40">
        <v>45</v>
      </c>
      <c r="O52" s="40">
        <v>48</v>
      </c>
      <c r="P52" s="52">
        <f t="shared" si="1"/>
        <v>314</v>
      </c>
      <c r="Q52" s="4"/>
      <c r="R52" s="4"/>
      <c r="S52" s="4"/>
      <c r="T52" s="4"/>
    </row>
    <row r="53" spans="1:20" x14ac:dyDescent="0.2">
      <c r="A53" s="51"/>
      <c r="B53" s="39" t="s">
        <v>83</v>
      </c>
      <c r="C53" s="54">
        <v>0</v>
      </c>
      <c r="D53" s="54">
        <v>0</v>
      </c>
      <c r="E53" s="39">
        <v>0</v>
      </c>
      <c r="F53" s="39">
        <v>0</v>
      </c>
      <c r="G53" s="39">
        <v>0</v>
      </c>
      <c r="H53" s="55">
        <v>0</v>
      </c>
      <c r="I53" s="39">
        <v>4</v>
      </c>
      <c r="J53" s="39">
        <v>0</v>
      </c>
      <c r="K53" s="40">
        <v>1</v>
      </c>
      <c r="L53" s="40">
        <f t="shared" si="0"/>
        <v>3</v>
      </c>
      <c r="M53" s="56">
        <v>3</v>
      </c>
      <c r="N53" s="40">
        <v>0</v>
      </c>
      <c r="O53" s="40">
        <v>0</v>
      </c>
      <c r="P53" s="52">
        <f t="shared" si="1"/>
        <v>3</v>
      </c>
      <c r="Q53" s="4"/>
      <c r="R53" s="4"/>
      <c r="S53" s="4"/>
      <c r="T53" s="4"/>
    </row>
    <row r="54" spans="1:20" x14ac:dyDescent="0.2">
      <c r="A54" s="51"/>
      <c r="B54" s="39" t="s">
        <v>84</v>
      </c>
      <c r="C54" s="54">
        <v>0</v>
      </c>
      <c r="D54" s="54">
        <v>0</v>
      </c>
      <c r="E54" s="39">
        <v>0</v>
      </c>
      <c r="F54" s="39">
        <v>0</v>
      </c>
      <c r="G54" s="39">
        <v>0</v>
      </c>
      <c r="H54" s="55">
        <v>0</v>
      </c>
      <c r="I54" s="39">
        <v>0</v>
      </c>
      <c r="J54" s="39">
        <v>0</v>
      </c>
      <c r="K54" s="40">
        <v>0</v>
      </c>
      <c r="L54" s="40">
        <f t="shared" si="0"/>
        <v>0</v>
      </c>
      <c r="M54" s="56">
        <v>0</v>
      </c>
      <c r="N54" s="40">
        <v>0</v>
      </c>
      <c r="O54" s="40">
        <v>0</v>
      </c>
      <c r="P54" s="52">
        <f t="shared" si="1"/>
        <v>0</v>
      </c>
      <c r="Q54" s="4"/>
      <c r="R54" s="4"/>
      <c r="S54" s="4"/>
      <c r="T54" s="4"/>
    </row>
    <row r="55" spans="1:20" x14ac:dyDescent="0.2">
      <c r="A55" s="51"/>
      <c r="B55" s="39" t="s">
        <v>85</v>
      </c>
      <c r="C55" s="54">
        <v>1534</v>
      </c>
      <c r="D55" s="54">
        <v>1153.9364949999999</v>
      </c>
      <c r="E55" s="39">
        <v>92.093025999999995</v>
      </c>
      <c r="F55" s="39">
        <v>780.54898700000001</v>
      </c>
      <c r="G55" s="39">
        <v>41.363636</v>
      </c>
      <c r="H55" s="55">
        <v>213.910753</v>
      </c>
      <c r="I55" s="39">
        <v>779</v>
      </c>
      <c r="J55" s="39">
        <v>90</v>
      </c>
      <c r="K55" s="40">
        <v>60</v>
      </c>
      <c r="L55" s="40">
        <f t="shared" si="0"/>
        <v>629</v>
      </c>
      <c r="M55" s="56">
        <v>665</v>
      </c>
      <c r="N55" s="40">
        <v>69</v>
      </c>
      <c r="O55" s="40">
        <v>52</v>
      </c>
      <c r="P55" s="52">
        <f t="shared" si="1"/>
        <v>544</v>
      </c>
      <c r="Q55" s="4"/>
      <c r="R55" s="4"/>
      <c r="S55" s="4"/>
      <c r="T55" s="4"/>
    </row>
    <row r="56" spans="1:20" x14ac:dyDescent="0.2">
      <c r="A56" s="51"/>
      <c r="B56" s="39" t="s">
        <v>86</v>
      </c>
      <c r="C56" s="54">
        <v>820</v>
      </c>
      <c r="D56" s="54">
        <v>562.68937200000005</v>
      </c>
      <c r="E56" s="39">
        <v>40.531745999999998</v>
      </c>
      <c r="F56" s="39">
        <v>429.43231700000001</v>
      </c>
      <c r="G56" s="39">
        <v>28.997668999999998</v>
      </c>
      <c r="H56" s="55">
        <v>51.250062999999997</v>
      </c>
      <c r="I56" s="39">
        <v>507</v>
      </c>
      <c r="J56" s="39">
        <v>41</v>
      </c>
      <c r="K56" s="40">
        <v>46</v>
      </c>
      <c r="L56" s="40">
        <f t="shared" si="0"/>
        <v>420</v>
      </c>
      <c r="M56" s="56">
        <v>453</v>
      </c>
      <c r="N56" s="40">
        <v>36</v>
      </c>
      <c r="O56" s="40">
        <v>43</v>
      </c>
      <c r="P56" s="52">
        <f t="shared" si="1"/>
        <v>374</v>
      </c>
      <c r="Q56" s="4"/>
      <c r="R56" s="4"/>
      <c r="S56" s="4"/>
      <c r="T56" s="4"/>
    </row>
    <row r="57" spans="1:20" x14ac:dyDescent="0.2">
      <c r="A57" s="51"/>
      <c r="B57" s="39" t="s">
        <v>87</v>
      </c>
      <c r="C57" s="54">
        <v>1242</v>
      </c>
      <c r="D57" s="54">
        <v>842.41951800000004</v>
      </c>
      <c r="E57" s="39">
        <v>108.405462</v>
      </c>
      <c r="F57" s="39">
        <v>632.56024000000002</v>
      </c>
      <c r="G57" s="39">
        <v>6.1771560000000001</v>
      </c>
      <c r="H57" s="55">
        <v>86.797295000000005</v>
      </c>
      <c r="I57" s="39">
        <v>735</v>
      </c>
      <c r="J57" s="39">
        <v>67</v>
      </c>
      <c r="K57" s="40">
        <v>60</v>
      </c>
      <c r="L57" s="40">
        <f t="shared" si="0"/>
        <v>608</v>
      </c>
      <c r="M57" s="56">
        <v>648</v>
      </c>
      <c r="N57" s="40">
        <v>58</v>
      </c>
      <c r="O57" s="40">
        <v>51</v>
      </c>
      <c r="P57" s="52">
        <f t="shared" si="1"/>
        <v>539</v>
      </c>
      <c r="Q57" s="4"/>
      <c r="R57" s="4"/>
      <c r="S57" s="4"/>
      <c r="T57" s="4"/>
    </row>
    <row r="58" spans="1:20" x14ac:dyDescent="0.2">
      <c r="A58" s="51"/>
      <c r="B58" s="39" t="s">
        <v>88</v>
      </c>
      <c r="C58" s="54">
        <v>517</v>
      </c>
      <c r="D58" s="54">
        <v>328.95484499999998</v>
      </c>
      <c r="E58" s="39">
        <v>43.969876999999997</v>
      </c>
      <c r="F58" s="39">
        <v>252.45844600000001</v>
      </c>
      <c r="G58" s="39">
        <v>3.4615390000000001</v>
      </c>
      <c r="H58" s="55">
        <v>22.041985</v>
      </c>
      <c r="I58" s="39">
        <v>325</v>
      </c>
      <c r="J58" s="39">
        <v>39</v>
      </c>
      <c r="K58" s="40">
        <v>9</v>
      </c>
      <c r="L58" s="40">
        <f t="shared" si="0"/>
        <v>277</v>
      </c>
      <c r="M58" s="56">
        <v>287</v>
      </c>
      <c r="N58" s="40">
        <v>32</v>
      </c>
      <c r="O58" s="40">
        <v>8</v>
      </c>
      <c r="P58" s="52">
        <f t="shared" si="1"/>
        <v>247</v>
      </c>
      <c r="Q58" s="4"/>
      <c r="R58" s="4"/>
      <c r="S58" s="4"/>
      <c r="T58" s="4"/>
    </row>
    <row r="59" spans="1:20" x14ac:dyDescent="0.2">
      <c r="A59" s="51"/>
      <c r="B59" s="39" t="s">
        <v>89</v>
      </c>
      <c r="C59" s="54">
        <v>1500</v>
      </c>
      <c r="D59" s="54">
        <v>986.876576</v>
      </c>
      <c r="E59" s="39">
        <v>91.524341000000007</v>
      </c>
      <c r="F59" s="39">
        <v>740.83593599999995</v>
      </c>
      <c r="G59" s="39">
        <v>4.0909089999999999</v>
      </c>
      <c r="H59" s="55">
        <v>141.27903900000001</v>
      </c>
      <c r="I59" s="39">
        <v>1066</v>
      </c>
      <c r="J59" s="39">
        <v>74</v>
      </c>
      <c r="K59" s="40">
        <v>106</v>
      </c>
      <c r="L59" s="40">
        <f t="shared" si="0"/>
        <v>886</v>
      </c>
      <c r="M59" s="56">
        <v>980</v>
      </c>
      <c r="N59" s="40">
        <v>70</v>
      </c>
      <c r="O59" s="40">
        <v>93</v>
      </c>
      <c r="P59" s="52">
        <f t="shared" si="1"/>
        <v>817</v>
      </c>
      <c r="Q59" s="4"/>
      <c r="R59" s="4"/>
      <c r="S59" s="4"/>
      <c r="T59" s="4"/>
    </row>
    <row r="60" spans="1:20" x14ac:dyDescent="0.2">
      <c r="A60" s="51"/>
      <c r="B60" s="39" t="s">
        <v>90</v>
      </c>
      <c r="C60" s="54">
        <v>551</v>
      </c>
      <c r="D60" s="54">
        <v>324.749461</v>
      </c>
      <c r="E60" s="39">
        <v>37.073149000000001</v>
      </c>
      <c r="F60" s="39">
        <v>209.32473300000001</v>
      </c>
      <c r="G60" s="39">
        <v>5.4545459999999997</v>
      </c>
      <c r="H60" s="55">
        <v>64.360449000000003</v>
      </c>
      <c r="I60" s="39">
        <v>329</v>
      </c>
      <c r="J60" s="39">
        <v>22</v>
      </c>
      <c r="K60" s="40">
        <v>43</v>
      </c>
      <c r="L60" s="40">
        <f t="shared" si="0"/>
        <v>264</v>
      </c>
      <c r="M60" s="56">
        <v>299</v>
      </c>
      <c r="N60" s="40">
        <v>18</v>
      </c>
      <c r="O60" s="40">
        <v>40</v>
      </c>
      <c r="P60" s="52">
        <f t="shared" si="1"/>
        <v>241</v>
      </c>
      <c r="Q60" s="4"/>
      <c r="R60" s="4"/>
      <c r="S60" s="4"/>
      <c r="T60" s="4"/>
    </row>
    <row r="61" spans="1:20" x14ac:dyDescent="0.2">
      <c r="A61" s="51"/>
      <c r="B61" s="39" t="s">
        <v>91</v>
      </c>
      <c r="C61" s="54">
        <v>1460</v>
      </c>
      <c r="D61" s="54">
        <v>736.24146599999995</v>
      </c>
      <c r="E61" s="39">
        <v>90.758621000000005</v>
      </c>
      <c r="F61" s="39">
        <v>470.32634200000001</v>
      </c>
      <c r="G61" s="39">
        <v>22.916667</v>
      </c>
      <c r="H61" s="55">
        <v>149.039851</v>
      </c>
      <c r="I61" s="39">
        <v>815</v>
      </c>
      <c r="J61" s="39">
        <v>81</v>
      </c>
      <c r="K61" s="40">
        <v>98</v>
      </c>
      <c r="L61" s="40">
        <f t="shared" si="0"/>
        <v>636</v>
      </c>
      <c r="M61" s="56">
        <v>734</v>
      </c>
      <c r="N61" s="40">
        <v>75</v>
      </c>
      <c r="O61" s="40">
        <v>80</v>
      </c>
      <c r="P61" s="52">
        <f t="shared" si="1"/>
        <v>579</v>
      </c>
      <c r="Q61" s="4"/>
      <c r="R61" s="4"/>
      <c r="S61" s="4"/>
      <c r="T61" s="4"/>
    </row>
    <row r="62" spans="1:20" x14ac:dyDescent="0.2">
      <c r="A62" s="51"/>
      <c r="B62" s="39" t="s">
        <v>92</v>
      </c>
      <c r="C62" s="54">
        <v>554</v>
      </c>
      <c r="D62" s="54">
        <v>312.75822599999998</v>
      </c>
      <c r="E62" s="39">
        <v>49.241379000000002</v>
      </c>
      <c r="F62" s="39">
        <v>219.67337000000001</v>
      </c>
      <c r="G62" s="39">
        <v>2.0833330000000001</v>
      </c>
      <c r="H62" s="55">
        <v>40.960144</v>
      </c>
      <c r="I62" s="39">
        <v>389</v>
      </c>
      <c r="J62" s="39">
        <v>26</v>
      </c>
      <c r="K62" s="40">
        <v>49</v>
      </c>
      <c r="L62" s="40">
        <f t="shared" si="0"/>
        <v>314</v>
      </c>
      <c r="M62" s="56">
        <v>348</v>
      </c>
      <c r="N62" s="40">
        <v>22</v>
      </c>
      <c r="O62" s="40">
        <v>38</v>
      </c>
      <c r="P62" s="52">
        <f t="shared" si="1"/>
        <v>288</v>
      </c>
      <c r="Q62" s="4"/>
      <c r="R62" s="4"/>
      <c r="S62" s="4"/>
      <c r="T62" s="4"/>
    </row>
    <row r="63" spans="1:20" x14ac:dyDescent="0.2">
      <c r="A63" s="51"/>
      <c r="B63" s="39" t="s">
        <v>93</v>
      </c>
      <c r="C63" s="54">
        <v>1550</v>
      </c>
      <c r="D63" s="54">
        <v>1039.8442700000001</v>
      </c>
      <c r="E63" s="39">
        <v>65.981244000000004</v>
      </c>
      <c r="F63" s="39">
        <v>758.35290699999996</v>
      </c>
      <c r="G63" s="39">
        <v>0</v>
      </c>
      <c r="H63" s="55">
        <v>207.51010199999999</v>
      </c>
      <c r="I63" s="39">
        <v>1134</v>
      </c>
      <c r="J63" s="39">
        <v>71</v>
      </c>
      <c r="K63" s="40">
        <v>158</v>
      </c>
      <c r="L63" s="40">
        <f t="shared" si="0"/>
        <v>905</v>
      </c>
      <c r="M63" s="56">
        <v>1055</v>
      </c>
      <c r="N63" s="40">
        <v>65</v>
      </c>
      <c r="O63" s="40">
        <v>136</v>
      </c>
      <c r="P63" s="52">
        <f t="shared" si="1"/>
        <v>854</v>
      </c>
      <c r="Q63" s="4"/>
      <c r="R63" s="4"/>
      <c r="S63" s="4"/>
      <c r="T63" s="4"/>
    </row>
    <row r="64" spans="1:20" x14ac:dyDescent="0.2">
      <c r="A64" s="51"/>
      <c r="B64" s="39" t="s">
        <v>94</v>
      </c>
      <c r="C64" s="54">
        <v>640</v>
      </c>
      <c r="D64" s="54">
        <v>444.56619599999999</v>
      </c>
      <c r="E64" s="39">
        <v>31.746033000000001</v>
      </c>
      <c r="F64" s="39">
        <v>358.33035799999999</v>
      </c>
      <c r="G64" s="39">
        <v>8</v>
      </c>
      <c r="H64" s="55">
        <v>46.489795000000001</v>
      </c>
      <c r="I64" s="39">
        <v>454</v>
      </c>
      <c r="J64" s="39">
        <v>42</v>
      </c>
      <c r="K64" s="40">
        <v>22</v>
      </c>
      <c r="L64" s="40">
        <f t="shared" si="0"/>
        <v>390</v>
      </c>
      <c r="M64" s="56">
        <v>419</v>
      </c>
      <c r="N64" s="40">
        <v>39</v>
      </c>
      <c r="O64" s="40">
        <v>18</v>
      </c>
      <c r="P64" s="52">
        <f t="shared" si="1"/>
        <v>362</v>
      </c>
      <c r="Q64" s="4"/>
      <c r="R64" s="4"/>
      <c r="S64" s="4"/>
      <c r="T64" s="4"/>
    </row>
    <row r="65" spans="2:20" x14ac:dyDescent="0.2">
      <c r="G65" s="35"/>
      <c r="H65" s="41"/>
      <c r="L65" s="35"/>
      <c r="Q65" s="4"/>
      <c r="R65" s="4"/>
      <c r="S65" s="4"/>
      <c r="T65" s="4"/>
    </row>
    <row r="66" spans="2:20" x14ac:dyDescent="0.2">
      <c r="B66" s="40"/>
      <c r="C66" s="40">
        <f t="shared" ref="C66:P66" si="2">SUM(C6:C65)</f>
        <v>75038</v>
      </c>
      <c r="D66" s="40">
        <f t="shared" si="2"/>
        <v>49285.661332000018</v>
      </c>
      <c r="E66" s="40">
        <f t="shared" si="2"/>
        <v>4778.5081759999975</v>
      </c>
      <c r="F66" s="40">
        <f t="shared" si="2"/>
        <v>36179.436095999998</v>
      </c>
      <c r="G66" s="40">
        <f t="shared" si="2"/>
        <v>677.21283800000003</v>
      </c>
      <c r="H66" s="40">
        <f t="shared" si="2"/>
        <v>6985.973958999999</v>
      </c>
      <c r="I66" s="40">
        <f t="shared" si="2"/>
        <v>48289</v>
      </c>
      <c r="J66" s="40">
        <f t="shared" si="2"/>
        <v>3895</v>
      </c>
      <c r="K66" s="40">
        <f t="shared" si="2"/>
        <v>3813</v>
      </c>
      <c r="L66" s="40">
        <f t="shared" si="2"/>
        <v>40581</v>
      </c>
      <c r="M66" s="40">
        <f t="shared" si="2"/>
        <v>42982</v>
      </c>
      <c r="N66" s="40">
        <f t="shared" si="2"/>
        <v>3395</v>
      </c>
      <c r="O66" s="40">
        <f t="shared" si="2"/>
        <v>3288</v>
      </c>
      <c r="P66" s="40">
        <f t="shared" si="2"/>
        <v>36299</v>
      </c>
      <c r="Q66" s="4"/>
      <c r="R66" s="4"/>
      <c r="S66" s="4"/>
      <c r="T66" s="4"/>
    </row>
    <row r="68" spans="2:20" x14ac:dyDescent="0.2">
      <c r="C68" s="35">
        <f>C66/5</f>
        <v>15007.6</v>
      </c>
    </row>
  </sheetData>
  <sheetProtection sheet="1" selectLockedCells="1"/>
  <protectedRanges>
    <protectedRange sqref="A6:A64" name="Range1"/>
  </protectedRanges>
  <mergeCells count="5">
    <mergeCell ref="D4:H4"/>
    <mergeCell ref="M4:P4"/>
    <mergeCell ref="I4:L4"/>
    <mergeCell ref="C4:C5"/>
    <mergeCell ref="A1:L1"/>
  </mergeCells>
  <phoneticPr fontId="2" type="noConversion"/>
  <printOptions gridLines="1"/>
  <pageMargins left="0.5" right="0.5" top="0.8" bottom="0.5" header="0.5" footer="0.5"/>
  <pageSetup scale="89" fitToHeight="2" orientation="landscape" r:id="rId1"/>
  <headerFooter alignWithMargins="0">
    <oddHeader>&amp;L&amp;"Garamond,Bold"&amp;16NDC&amp;C&amp;"Garamond,Bold"&amp;14Population Unit Data&amp;R&amp;"Garamond,Regular"Page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0"/>
  <sheetViews>
    <sheetView zoomScaleNormal="100" workbookViewId="0">
      <selection activeCell="A3" sqref="A3:G4"/>
    </sheetView>
  </sheetViews>
  <sheetFormatPr defaultColWidth="9.140625" defaultRowHeight="12.75" x14ac:dyDescent="0.2"/>
  <cols>
    <col min="1" max="1" width="11.5703125" style="45" customWidth="1"/>
    <col min="2" max="2" width="13.7109375" style="45" customWidth="1"/>
    <col min="3" max="4" width="6.28515625" style="45" bestFit="1" customWidth="1"/>
    <col min="5" max="7" width="6.28515625" style="45" customWidth="1"/>
    <col min="8" max="8" width="10.85546875" style="45" bestFit="1" customWidth="1"/>
    <col min="9" max="9" width="6.5703125" style="45" bestFit="1" customWidth="1"/>
    <col min="10" max="10" width="10.140625" style="45" bestFit="1" customWidth="1"/>
    <col min="11" max="11" width="8" style="45" bestFit="1" customWidth="1"/>
    <col min="12" max="14" width="8" style="45" customWidth="1"/>
    <col min="15" max="15" width="10.85546875" style="45" bestFit="1" customWidth="1"/>
    <col min="16" max="17" width="8" style="45" bestFit="1" customWidth="1"/>
    <col min="18" max="18" width="8" style="45" customWidth="1"/>
    <col min="19" max="19" width="10.140625" style="45" bestFit="1" customWidth="1"/>
    <col min="20" max="20" width="6.42578125" style="45" bestFit="1" customWidth="1"/>
    <col min="21" max="21" width="9.140625" style="45" bestFit="1" customWidth="1"/>
    <col min="22" max="22" width="7.42578125" style="45" bestFit="1" customWidth="1"/>
    <col min="23" max="23" width="6.85546875" style="45" bestFit="1" customWidth="1"/>
    <col min="24" max="24" width="5.42578125" style="45" bestFit="1" customWidth="1"/>
    <col min="25" max="16384" width="9.140625" style="45"/>
  </cols>
  <sheetData>
    <row r="1" spans="1:18" s="48" customFormat="1" ht="15.75" x14ac:dyDescent="0.25">
      <c r="A1" s="47" t="s">
        <v>0</v>
      </c>
      <c r="B1" s="47"/>
      <c r="G1" s="49" t="s">
        <v>16</v>
      </c>
      <c r="H1" s="67">
        <f>I8/5</f>
        <v>15007.6</v>
      </c>
    </row>
    <row r="2" spans="1:18" s="48" customFormat="1" ht="15" x14ac:dyDescent="0.25">
      <c r="A2" s="47" t="s">
        <v>95</v>
      </c>
      <c r="B2" s="47"/>
    </row>
    <row r="3" spans="1:18" s="48" customFormat="1" ht="15" x14ac:dyDescent="0.25">
      <c r="A3" s="75" t="s">
        <v>99</v>
      </c>
      <c r="B3" s="75"/>
      <c r="C3" s="75"/>
      <c r="D3" s="75"/>
      <c r="E3" s="75"/>
      <c r="F3" s="75"/>
      <c r="G3" s="75"/>
    </row>
    <row r="4" spans="1:18" s="48" customFormat="1" ht="15" x14ac:dyDescent="0.25">
      <c r="A4" s="75"/>
      <c r="B4" s="75"/>
      <c r="C4" s="75"/>
      <c r="D4" s="75"/>
      <c r="E4" s="75"/>
      <c r="F4" s="75"/>
      <c r="G4" s="75"/>
    </row>
    <row r="5" spans="1:18" ht="13.5" thickBot="1" x14ac:dyDescent="0.25">
      <c r="A5" s="46"/>
      <c r="B5" s="46"/>
      <c r="C5" s="46"/>
      <c r="D5" s="46"/>
      <c r="E5" s="46"/>
      <c r="F5" s="46"/>
      <c r="G5" s="46"/>
    </row>
    <row r="6" spans="1:18" ht="13.5" thickBot="1" x14ac:dyDescent="0.25">
      <c r="C6" s="79" t="s">
        <v>13</v>
      </c>
      <c r="D6" s="80"/>
      <c r="E6" s="80"/>
      <c r="F6" s="80"/>
      <c r="G6" s="80"/>
      <c r="H6" s="80"/>
      <c r="I6" s="81"/>
      <c r="J6" s="79" t="s">
        <v>15</v>
      </c>
      <c r="K6" s="80"/>
      <c r="L6" s="80"/>
      <c r="M6" s="80"/>
      <c r="N6" s="80"/>
      <c r="O6" s="80"/>
      <c r="P6" s="81"/>
    </row>
    <row r="7" spans="1:18" ht="13.5" thickBot="1" x14ac:dyDescent="0.25">
      <c r="A7" s="5" t="s">
        <v>12</v>
      </c>
      <c r="B7" s="5" t="s">
        <v>11</v>
      </c>
      <c r="C7" s="27">
        <v>1</v>
      </c>
      <c r="D7" s="28">
        <v>2</v>
      </c>
      <c r="E7" s="28">
        <v>3</v>
      </c>
      <c r="F7" s="28">
        <v>4</v>
      </c>
      <c r="G7" s="28">
        <v>5</v>
      </c>
      <c r="H7" s="29" t="s">
        <v>1</v>
      </c>
      <c r="I7" s="29" t="s">
        <v>2</v>
      </c>
      <c r="J7" s="27">
        <f>C7</f>
        <v>1</v>
      </c>
      <c r="K7" s="28">
        <f>D7</f>
        <v>2</v>
      </c>
      <c r="L7" s="28">
        <f>E7</f>
        <v>3</v>
      </c>
      <c r="M7" s="28">
        <f>F7</f>
        <v>4</v>
      </c>
      <c r="N7" s="28">
        <f>G7</f>
        <v>5</v>
      </c>
      <c r="O7" s="29" t="s">
        <v>1</v>
      </c>
      <c r="P7" s="29" t="s">
        <v>2</v>
      </c>
    </row>
    <row r="8" spans="1:18" ht="12.75" customHeight="1" x14ac:dyDescent="0.2">
      <c r="A8" s="82" t="s">
        <v>31</v>
      </c>
      <c r="B8" s="30" t="s">
        <v>3</v>
      </c>
      <c r="C8" s="7">
        <f>SUMIF(Assignments!$A$6:$A$64,"=1",Assignments!$C$6:$C$64)</f>
        <v>0</v>
      </c>
      <c r="D8" s="8">
        <f>SUMIF(Assignments!$A$6:$A$64,"=2",Assignments!$C$6:$C$64)</f>
        <v>0</v>
      </c>
      <c r="E8" s="8">
        <f>SUMIF(Assignments!$A$6:$A$64,"=3",Assignments!$C$6:$C$64)</f>
        <v>0</v>
      </c>
      <c r="F8" s="8">
        <f>SUMIF(Assignments!$A$6:$A$64,"=4",Assignments!$C$6:$C$64)</f>
        <v>0</v>
      </c>
      <c r="G8" s="8">
        <f>SUMIF(Assignments!$A$6:$A$64,"=5",Assignments!$C$6:$C$64)</f>
        <v>0</v>
      </c>
      <c r="H8" s="9">
        <f>I8-SUM(C8:G8)</f>
        <v>75038</v>
      </c>
      <c r="I8" s="9">
        <f>Assignments!C66</f>
        <v>75038</v>
      </c>
      <c r="J8" s="10"/>
      <c r="K8" s="11"/>
      <c r="L8" s="11"/>
      <c r="M8" s="11"/>
      <c r="N8" s="11"/>
      <c r="O8" s="42"/>
      <c r="P8" s="12"/>
      <c r="R8" s="6"/>
    </row>
    <row r="9" spans="1:18" ht="26.25" thickBot="1" x14ac:dyDescent="0.25">
      <c r="A9" s="83"/>
      <c r="B9" s="31" t="s">
        <v>14</v>
      </c>
      <c r="C9" s="13">
        <f>C8-$H$1</f>
        <v>-15007.6</v>
      </c>
      <c r="D9" s="14">
        <f>D8-$H$1</f>
        <v>-15007.6</v>
      </c>
      <c r="E9" s="14">
        <f>E8-$H$1</f>
        <v>-15007.6</v>
      </c>
      <c r="F9" s="14">
        <f t="shared" ref="F9:G9" si="0">F8-$H$1</f>
        <v>-15007.6</v>
      </c>
      <c r="G9" s="14">
        <f t="shared" si="0"/>
        <v>-15007.6</v>
      </c>
      <c r="H9" s="15"/>
      <c r="I9" s="15">
        <f>MAX(C9:G9)-MIN(C9:G9)</f>
        <v>0</v>
      </c>
      <c r="J9" s="65">
        <f>C9/$H$1</f>
        <v>-1</v>
      </c>
      <c r="K9" s="66">
        <f>D9/$H$1</f>
        <v>-1</v>
      </c>
      <c r="L9" s="66">
        <f>E9/$H$1</f>
        <v>-1</v>
      </c>
      <c r="M9" s="66">
        <f>F9/$H$1</f>
        <v>-1</v>
      </c>
      <c r="N9" s="66">
        <f>G9/$H$1</f>
        <v>-1</v>
      </c>
      <c r="O9" s="43"/>
      <c r="P9" s="26">
        <f>I9/$H$1</f>
        <v>0</v>
      </c>
      <c r="R9" s="6"/>
    </row>
    <row r="10" spans="1:18" x14ac:dyDescent="0.2">
      <c r="A10" s="76" t="s">
        <v>6</v>
      </c>
      <c r="B10" s="30" t="s">
        <v>4</v>
      </c>
      <c r="C10" s="7">
        <f>SUMIF(Assignments!$A$6:$A$64,"=1",Assignments!$D$6:$D$64)</f>
        <v>0</v>
      </c>
      <c r="D10" s="8">
        <f>SUMIF(Assignments!$A$6:$A$64,"=2",Assignments!$D$6:$D$64)</f>
        <v>0</v>
      </c>
      <c r="E10" s="8">
        <f>SUMIF(Assignments!$A$6:$A$64,"=3",Assignments!$D$6:$D$64)</f>
        <v>0</v>
      </c>
      <c r="F10" s="8">
        <f>SUMIF(Assignments!$A$6:$A$64,"=4",Assignments!$D$6:$D$64)</f>
        <v>0</v>
      </c>
      <c r="G10" s="8">
        <f>SUMIF(Assignments!$A$6:$A$64,"=5",Assignments!$D$6:$D$64)</f>
        <v>0</v>
      </c>
      <c r="H10" s="9">
        <f t="shared" ref="H10:H22" si="1">I10-SUM(C10:G10)</f>
        <v>49285.661332000018</v>
      </c>
      <c r="I10" s="9">
        <v>49285.661332000018</v>
      </c>
      <c r="J10" s="10"/>
      <c r="K10" s="11"/>
      <c r="L10" s="11"/>
      <c r="M10" s="11"/>
      <c r="N10" s="11"/>
      <c r="O10" s="44"/>
      <c r="P10" s="25"/>
      <c r="R10" s="6"/>
    </row>
    <row r="11" spans="1:18" x14ac:dyDescent="0.2">
      <c r="A11" s="77"/>
      <c r="B11" s="32" t="s">
        <v>8</v>
      </c>
      <c r="C11" s="13">
        <f>SUMIF(Assignments!$A$6:$A$64,"=1",Assignments!$E$6:$E$64)</f>
        <v>0</v>
      </c>
      <c r="D11" s="14">
        <f>SUMIF(Assignments!$A$6:$A$64,"=2",Assignments!$E$6:$E$64)</f>
        <v>0</v>
      </c>
      <c r="E11" s="14">
        <f>SUMIF(Assignments!$A$6:$A$64,"=3",Assignments!$E$6:$E$64)</f>
        <v>0</v>
      </c>
      <c r="F11" s="14">
        <f>SUMIF(Assignments!$A$6:$A$64,"=4",Assignments!$E$6:$E$64)</f>
        <v>0</v>
      </c>
      <c r="G11" s="14">
        <f>SUMIF(Assignments!$A$6:$A$64,"=5",Assignments!$E$6:$E$64)</f>
        <v>0</v>
      </c>
      <c r="H11" s="15">
        <f t="shared" si="1"/>
        <v>4778.5081759999975</v>
      </c>
      <c r="I11" s="15">
        <v>4778.5081759999975</v>
      </c>
      <c r="J11" s="16" t="e">
        <f t="shared" ref="J11:M14" si="2">C11/C$10</f>
        <v>#DIV/0!</v>
      </c>
      <c r="K11" s="17" t="e">
        <f t="shared" si="2"/>
        <v>#DIV/0!</v>
      </c>
      <c r="L11" s="17" t="e">
        <f t="shared" si="2"/>
        <v>#DIV/0!</v>
      </c>
      <c r="M11" s="17" t="e">
        <f t="shared" si="2"/>
        <v>#DIV/0!</v>
      </c>
      <c r="N11" s="17" t="e">
        <f t="shared" ref="N11:N14" si="3">G11/G$10</f>
        <v>#DIV/0!</v>
      </c>
      <c r="O11" s="43">
        <f>IF(H11&gt;0,H11/H$10,"")</f>
        <v>9.6955342524691346E-2</v>
      </c>
      <c r="P11" s="18">
        <f>I11/I$10</f>
        <v>9.6955342524691346E-2</v>
      </c>
      <c r="R11" s="6"/>
    </row>
    <row r="12" spans="1:18" x14ac:dyDescent="0.2">
      <c r="A12" s="77"/>
      <c r="B12" s="32" t="s">
        <v>9</v>
      </c>
      <c r="C12" s="13">
        <f>SUMIF(Assignments!$A$6:$A$64,"=1",Assignments!$F$6:$F$64)</f>
        <v>0</v>
      </c>
      <c r="D12" s="14">
        <f>SUMIF(Assignments!$A$6:$A$64,"=2",Assignments!$F$6:$F$64)</f>
        <v>0</v>
      </c>
      <c r="E12" s="14">
        <f>SUMIF(Assignments!$A$6:$A$64,"=3",Assignments!$F$6:$F$64)</f>
        <v>0</v>
      </c>
      <c r="F12" s="14">
        <f>SUMIF(Assignments!$A$6:$A$64,"=4",Assignments!$F$6:$F$64)</f>
        <v>0</v>
      </c>
      <c r="G12" s="14">
        <f>SUMIF(Assignments!$A$6:$A$64,"=5",Assignments!$F$6:$F$64)</f>
        <v>0</v>
      </c>
      <c r="H12" s="15">
        <f t="shared" si="1"/>
        <v>36179.436095999998</v>
      </c>
      <c r="I12" s="15">
        <v>36179.436095999998</v>
      </c>
      <c r="J12" s="16" t="e">
        <f t="shared" si="2"/>
        <v>#DIV/0!</v>
      </c>
      <c r="K12" s="17" t="e">
        <f t="shared" si="2"/>
        <v>#DIV/0!</v>
      </c>
      <c r="L12" s="17" t="e">
        <f t="shared" si="2"/>
        <v>#DIV/0!</v>
      </c>
      <c r="M12" s="17" t="e">
        <f t="shared" si="2"/>
        <v>#DIV/0!</v>
      </c>
      <c r="N12" s="17" t="e">
        <f t="shared" si="3"/>
        <v>#DIV/0!</v>
      </c>
      <c r="O12" s="43">
        <f t="shared" ref="O12:O14" si="4">IF(H12&gt;0,H12/H$10,"")</f>
        <v>0.73407630369990684</v>
      </c>
      <c r="P12" s="18">
        <f>I12/I$10</f>
        <v>0.73407630369990684</v>
      </c>
      <c r="R12" s="6"/>
    </row>
    <row r="13" spans="1:18" x14ac:dyDescent="0.2">
      <c r="A13" s="77"/>
      <c r="B13" s="32" t="s">
        <v>28</v>
      </c>
      <c r="C13" s="13">
        <f>SUMIF(Assignments!$A$6:$A$64,"=1",Assignments!$G$6:$G$64)</f>
        <v>0</v>
      </c>
      <c r="D13" s="14">
        <f>SUMIF(Assignments!$A$6:$A$64,"=2",Assignments!$G$6:$G$64)</f>
        <v>0</v>
      </c>
      <c r="E13" s="14">
        <f>SUMIF(Assignments!$A$6:$A$64,"=3",Assignments!$G$6:$G$64)</f>
        <v>0</v>
      </c>
      <c r="F13" s="14">
        <f>SUMIF(Assignments!$A$6:$A$64,"=4",Assignments!$G$6:$G$64)</f>
        <v>0</v>
      </c>
      <c r="G13" s="14">
        <f>SUMIF(Assignments!$A$6:$A$64,"=5",Assignments!$G$6:$G$64)</f>
        <v>0</v>
      </c>
      <c r="H13" s="15">
        <f t="shared" si="1"/>
        <v>677.21283800000003</v>
      </c>
      <c r="I13" s="15">
        <v>677.21283800000003</v>
      </c>
      <c r="J13" s="16" t="e">
        <f t="shared" si="2"/>
        <v>#DIV/0!</v>
      </c>
      <c r="K13" s="17" t="e">
        <f t="shared" si="2"/>
        <v>#DIV/0!</v>
      </c>
      <c r="L13" s="17" t="e">
        <f t="shared" si="2"/>
        <v>#DIV/0!</v>
      </c>
      <c r="M13" s="17" t="e">
        <f t="shared" si="2"/>
        <v>#DIV/0!</v>
      </c>
      <c r="N13" s="17" t="e">
        <f t="shared" si="3"/>
        <v>#DIV/0!</v>
      </c>
      <c r="O13" s="43">
        <f t="shared" si="4"/>
        <v>1.3740565099413644E-2</v>
      </c>
      <c r="P13" s="18">
        <f>I13/I$10</f>
        <v>1.3740565099413644E-2</v>
      </c>
      <c r="R13" s="6"/>
    </row>
    <row r="14" spans="1:18" ht="13.5" thickBot="1" x14ac:dyDescent="0.25">
      <c r="A14" s="77"/>
      <c r="B14" s="32" t="s">
        <v>10</v>
      </c>
      <c r="C14" s="13">
        <f>SUMIF(Assignments!$A$6:$A$64,"=1",Assignments!$H$6:$H$64)</f>
        <v>0</v>
      </c>
      <c r="D14" s="14">
        <f>SUMIF(Assignments!$A$6:$A$64,"=2",Assignments!$H$6:$H$64)</f>
        <v>0</v>
      </c>
      <c r="E14" s="14">
        <f>SUMIF(Assignments!$A$6:$A$64,"=3",Assignments!$H$6:$H$64)</f>
        <v>0</v>
      </c>
      <c r="F14" s="14">
        <f>SUMIF(Assignments!$A$6:$A$64,"=4",Assignments!$H$6:$H$64)</f>
        <v>0</v>
      </c>
      <c r="G14" s="14">
        <f>SUMIF(Assignments!$A$6:$A$64,"=5",Assignments!$H$6:$H$64)</f>
        <v>0</v>
      </c>
      <c r="H14" s="15">
        <f t="shared" si="1"/>
        <v>6985.973958999999</v>
      </c>
      <c r="I14" s="15">
        <v>6985.973958999999</v>
      </c>
      <c r="J14" s="16" t="e">
        <f t="shared" si="2"/>
        <v>#DIV/0!</v>
      </c>
      <c r="K14" s="17" t="e">
        <f t="shared" si="2"/>
        <v>#DIV/0!</v>
      </c>
      <c r="L14" s="17" t="e">
        <f t="shared" si="2"/>
        <v>#DIV/0!</v>
      </c>
      <c r="M14" s="17" t="e">
        <f t="shared" si="2"/>
        <v>#DIV/0!</v>
      </c>
      <c r="N14" s="17" t="e">
        <f t="shared" si="3"/>
        <v>#DIV/0!</v>
      </c>
      <c r="O14" s="34">
        <f t="shared" si="4"/>
        <v>0.1417445514617488</v>
      </c>
      <c r="P14" s="18">
        <f>I14/I$10</f>
        <v>0.1417445514617488</v>
      </c>
      <c r="R14" s="6"/>
    </row>
    <row r="15" spans="1:18" x14ac:dyDescent="0.2">
      <c r="A15" s="76" t="s">
        <v>32</v>
      </c>
      <c r="B15" s="30" t="s">
        <v>17</v>
      </c>
      <c r="C15" s="7">
        <f>SUMIF(Assignments!$A$6:$A$64,"=1",Assignments!$I$6:$I$64)</f>
        <v>0</v>
      </c>
      <c r="D15" s="8">
        <f>SUMIF(Assignments!$A$6:$A$64,"=2",Assignments!$I$6:$I$64)</f>
        <v>0</v>
      </c>
      <c r="E15" s="8">
        <f>SUMIF(Assignments!$A$6:$A$64,"=3",Assignments!$I$6:$I$64)</f>
        <v>0</v>
      </c>
      <c r="F15" s="8">
        <f>SUMIF(Assignments!$A$6:$A$64,"=4",Assignments!$I$6:$I$64)</f>
        <v>0</v>
      </c>
      <c r="G15" s="8">
        <f>SUMIF(Assignments!$A$6:$A$64,"=5",Assignments!$I$6:$I$64)</f>
        <v>0</v>
      </c>
      <c r="H15" s="9">
        <f t="shared" si="1"/>
        <v>48289</v>
      </c>
      <c r="I15" s="9">
        <v>48289</v>
      </c>
      <c r="J15" s="10"/>
      <c r="K15" s="11"/>
      <c r="L15" s="11"/>
      <c r="M15" s="11"/>
      <c r="N15" s="11"/>
      <c r="O15" s="43"/>
      <c r="P15" s="25"/>
      <c r="R15" s="6"/>
    </row>
    <row r="16" spans="1:18" x14ac:dyDescent="0.2">
      <c r="A16" s="77"/>
      <c r="B16" s="32" t="s">
        <v>19</v>
      </c>
      <c r="C16" s="13">
        <f>SUMIF(Assignments!$A$6:$A$64,"=1",Assignments!$J$6:$J$64)</f>
        <v>0</v>
      </c>
      <c r="D16" s="14">
        <f>SUMIF(Assignments!$A$6:$A$64,"=2",Assignments!$J$6:$J$64)</f>
        <v>0</v>
      </c>
      <c r="E16" s="14">
        <f>SUMIF(Assignments!$A$6:$A$64,"=3",Assignments!$J$6:$J$64)</f>
        <v>0</v>
      </c>
      <c r="F16" s="14">
        <f>SUMIF(Assignments!$A$6:$A$64,"=4",Assignments!$J$6:$J$64)</f>
        <v>0</v>
      </c>
      <c r="G16" s="14">
        <f>SUMIF(Assignments!$A$6:$A$64,"=5",Assignments!$J$6:$J$64)</f>
        <v>0</v>
      </c>
      <c r="H16" s="15">
        <f t="shared" si="1"/>
        <v>3895</v>
      </c>
      <c r="I16" s="15">
        <v>3895</v>
      </c>
      <c r="J16" s="16" t="e">
        <f t="shared" ref="J16:M18" si="5">C16/C$15</f>
        <v>#DIV/0!</v>
      </c>
      <c r="K16" s="17" t="e">
        <f t="shared" si="5"/>
        <v>#DIV/0!</v>
      </c>
      <c r="L16" s="17" t="e">
        <f t="shared" si="5"/>
        <v>#DIV/0!</v>
      </c>
      <c r="M16" s="17" t="e">
        <f t="shared" si="5"/>
        <v>#DIV/0!</v>
      </c>
      <c r="N16" s="17" t="e">
        <f t="shared" ref="N16:N18" si="6">G16/G$15</f>
        <v>#DIV/0!</v>
      </c>
      <c r="O16" s="43">
        <f>IF(H16&gt;0,H16/H$15,"")</f>
        <v>8.0660191762099029E-2</v>
      </c>
      <c r="P16" s="18">
        <f>I16/I$15</f>
        <v>8.0660191762099029E-2</v>
      </c>
      <c r="R16" s="6"/>
    </row>
    <row r="17" spans="1:18" x14ac:dyDescent="0.2">
      <c r="A17" s="77"/>
      <c r="B17" s="32" t="s">
        <v>5</v>
      </c>
      <c r="C17" s="13">
        <f>SUMIF(Assignments!$A$6:$A$64,"=1",Assignments!$K$6:$K$64)</f>
        <v>0</v>
      </c>
      <c r="D17" s="14">
        <f>SUMIF(Assignments!$A$6:$A$64,"=2",Assignments!$K$6:$K$64)</f>
        <v>0</v>
      </c>
      <c r="E17" s="14">
        <f>SUMIF(Assignments!$A$6:$A$64,"=3",Assignments!$K$6:$K$64)</f>
        <v>0</v>
      </c>
      <c r="F17" s="14">
        <f>SUMIF(Assignments!$A$6:$A$64,"=4",Assignments!$K$6:$K$64)</f>
        <v>0</v>
      </c>
      <c r="G17" s="14">
        <f>SUMIF(Assignments!$A$6:$A$64,"=5",Assignments!$K$6:$K$64)</f>
        <v>0</v>
      </c>
      <c r="H17" s="15">
        <f t="shared" si="1"/>
        <v>3813</v>
      </c>
      <c r="I17" s="15">
        <v>3813</v>
      </c>
      <c r="J17" s="16" t="e">
        <f t="shared" si="5"/>
        <v>#DIV/0!</v>
      </c>
      <c r="K17" s="17" t="e">
        <f t="shared" si="5"/>
        <v>#DIV/0!</v>
      </c>
      <c r="L17" s="17" t="e">
        <f t="shared" si="5"/>
        <v>#DIV/0!</v>
      </c>
      <c r="M17" s="17" t="e">
        <f t="shared" si="5"/>
        <v>#DIV/0!</v>
      </c>
      <c r="N17" s="17" t="e">
        <f t="shared" si="6"/>
        <v>#DIV/0!</v>
      </c>
      <c r="O17" s="43">
        <f t="shared" ref="O17:O18" si="7">IF(H17&gt;0,H17/H$15,"")</f>
        <v>7.8962082461844316E-2</v>
      </c>
      <c r="P17" s="18">
        <f>I17/I$15</f>
        <v>7.8962082461844316E-2</v>
      </c>
      <c r="R17" s="6"/>
    </row>
    <row r="18" spans="1:18" ht="13.5" thickBot="1" x14ac:dyDescent="0.25">
      <c r="A18" s="78"/>
      <c r="B18" s="33" t="s">
        <v>29</v>
      </c>
      <c r="C18" s="19">
        <f>SUMIF(Assignments!$A$6:$A$64,"=1",Assignments!$L$6:$L$64)</f>
        <v>0</v>
      </c>
      <c r="D18" s="20">
        <f>SUMIF(Assignments!$A$6:$A$64,"=2",Assignments!$L$6:$L$64)</f>
        <v>0</v>
      </c>
      <c r="E18" s="20">
        <f>SUMIF(Assignments!$A$6:$A$64,"=3",Assignments!$L$6:$L$64)</f>
        <v>0</v>
      </c>
      <c r="F18" s="20">
        <f>SUMIF(Assignments!$A$6:$A$64,"=4",Assignments!$L$6:$L$64)</f>
        <v>0</v>
      </c>
      <c r="G18" s="20">
        <f>SUMIF(Assignments!$A$6:$A$64,"=5",Assignments!$L$6:$L$64)</f>
        <v>0</v>
      </c>
      <c r="H18" s="21">
        <f t="shared" si="1"/>
        <v>40581</v>
      </c>
      <c r="I18" s="21">
        <v>40581</v>
      </c>
      <c r="J18" s="22" t="e">
        <f t="shared" si="5"/>
        <v>#DIV/0!</v>
      </c>
      <c r="K18" s="23" t="e">
        <f t="shared" si="5"/>
        <v>#DIV/0!</v>
      </c>
      <c r="L18" s="23" t="e">
        <f t="shared" si="5"/>
        <v>#DIV/0!</v>
      </c>
      <c r="M18" s="23" t="e">
        <f t="shared" si="5"/>
        <v>#DIV/0!</v>
      </c>
      <c r="N18" s="23" t="e">
        <f t="shared" si="6"/>
        <v>#DIV/0!</v>
      </c>
      <c r="O18" s="43">
        <f t="shared" si="7"/>
        <v>0.84037772577605663</v>
      </c>
      <c r="P18" s="24">
        <f>I18/I$15</f>
        <v>0.84037772577605663</v>
      </c>
      <c r="R18" s="6"/>
    </row>
    <row r="19" spans="1:18" x14ac:dyDescent="0.2">
      <c r="A19" s="76" t="s">
        <v>33</v>
      </c>
      <c r="B19" s="30" t="s">
        <v>18</v>
      </c>
      <c r="C19" s="7">
        <f>SUMIF(Assignments!$A$6:$A$64,"=1",Assignments!$M$6:$M$64)</f>
        <v>0</v>
      </c>
      <c r="D19" s="8">
        <f>SUMIF(Assignments!$A$6:$A$64,"=2",Assignments!$M$6:$M$64)</f>
        <v>0</v>
      </c>
      <c r="E19" s="8">
        <f>SUMIF(Assignments!$A$6:$A$64,"=3",Assignments!$M$6:$M$64)</f>
        <v>0</v>
      </c>
      <c r="F19" s="8">
        <f>SUMIF(Assignments!$A$6:$A$64,"=4",Assignments!$M$6:$M$64)</f>
        <v>0</v>
      </c>
      <c r="G19" s="8">
        <f>SUMIF(Assignments!$A$6:$A$64,"=5",Assignments!$M$6:$M$64)</f>
        <v>0</v>
      </c>
      <c r="H19" s="9">
        <f t="shared" si="1"/>
        <v>42982</v>
      </c>
      <c r="I19" s="9">
        <v>42982</v>
      </c>
      <c r="J19" s="10"/>
      <c r="K19" s="11"/>
      <c r="L19" s="11"/>
      <c r="M19" s="11"/>
      <c r="N19" s="11"/>
      <c r="O19" s="44"/>
      <c r="P19" s="25"/>
      <c r="R19" s="6"/>
    </row>
    <row r="20" spans="1:18" x14ac:dyDescent="0.2">
      <c r="A20" s="77"/>
      <c r="B20" s="32" t="s">
        <v>19</v>
      </c>
      <c r="C20" s="13">
        <f>SUMIF(Assignments!$A$6:$A$64,"=1",Assignments!$N$6:$N$64)</f>
        <v>0</v>
      </c>
      <c r="D20" s="14">
        <f>SUMIF(Assignments!$A$6:$A$64,"=2",Assignments!$N$6:$N$64)</f>
        <v>0</v>
      </c>
      <c r="E20" s="14">
        <f>SUMIF(Assignments!$A$6:$A$64,"=3",Assignments!$N$6:$N$64)</f>
        <v>0</v>
      </c>
      <c r="F20" s="14">
        <f>SUMIF(Assignments!$A$6:$A$64,"=4",Assignments!$N$6:$N$64)</f>
        <v>0</v>
      </c>
      <c r="G20" s="14">
        <f>SUMIF(Assignments!$A$6:$A$64,"=5",Assignments!$N$6:$N$64)</f>
        <v>0</v>
      </c>
      <c r="H20" s="15">
        <f t="shared" si="1"/>
        <v>3395</v>
      </c>
      <c r="I20" s="15">
        <v>3395</v>
      </c>
      <c r="J20" s="16" t="e">
        <f t="shared" ref="J20:M22" si="8">C20/C$19</f>
        <v>#DIV/0!</v>
      </c>
      <c r="K20" s="17" t="e">
        <f t="shared" si="8"/>
        <v>#DIV/0!</v>
      </c>
      <c r="L20" s="17" t="e">
        <f t="shared" si="8"/>
        <v>#DIV/0!</v>
      </c>
      <c r="M20" s="17" t="e">
        <f t="shared" si="8"/>
        <v>#DIV/0!</v>
      </c>
      <c r="N20" s="17" t="e">
        <f t="shared" ref="N20:N22" si="9">G20/G$19</f>
        <v>#DIV/0!</v>
      </c>
      <c r="O20" s="43">
        <f>IF(H20&gt;0,H20/H$19,"")</f>
        <v>7.8986552510353178E-2</v>
      </c>
      <c r="P20" s="18">
        <f>I20/I$19</f>
        <v>7.8986552510353178E-2</v>
      </c>
      <c r="R20" s="6"/>
    </row>
    <row r="21" spans="1:18" x14ac:dyDescent="0.2">
      <c r="A21" s="77"/>
      <c r="B21" s="32" t="s">
        <v>5</v>
      </c>
      <c r="C21" s="13">
        <f>SUMIF(Assignments!$A$6:$A$64,"=1",Assignments!$O$6:$O$64)</f>
        <v>0</v>
      </c>
      <c r="D21" s="14">
        <f>SUMIF(Assignments!$A$6:$A$64,"=2",Assignments!$O$6:$O$64)</f>
        <v>0</v>
      </c>
      <c r="E21" s="14">
        <f>SUMIF(Assignments!$A$6:$A$64,"=3",Assignments!$O$6:$O$64)</f>
        <v>0</v>
      </c>
      <c r="F21" s="14">
        <f>SUMIF(Assignments!$A$6:$A$64,"=4",Assignments!$O$6:$O$64)</f>
        <v>0</v>
      </c>
      <c r="G21" s="14">
        <f>SUMIF(Assignments!$A$6:$A$64,"=5",Assignments!$O$6:$O$64)</f>
        <v>0</v>
      </c>
      <c r="H21" s="15">
        <f t="shared" si="1"/>
        <v>3288</v>
      </c>
      <c r="I21" s="15">
        <v>3288</v>
      </c>
      <c r="J21" s="16" t="e">
        <f t="shared" si="8"/>
        <v>#DIV/0!</v>
      </c>
      <c r="K21" s="17" t="e">
        <f t="shared" si="8"/>
        <v>#DIV/0!</v>
      </c>
      <c r="L21" s="17" t="e">
        <f t="shared" si="8"/>
        <v>#DIV/0!</v>
      </c>
      <c r="M21" s="17" t="e">
        <f t="shared" si="8"/>
        <v>#DIV/0!</v>
      </c>
      <c r="N21" s="17" t="e">
        <f t="shared" si="9"/>
        <v>#DIV/0!</v>
      </c>
      <c r="O21" s="43">
        <f t="shared" ref="O21:O22" si="10">IF(H21&gt;0,H21/H$19,"")</f>
        <v>7.6497138336978271E-2</v>
      </c>
      <c r="P21" s="18">
        <f>I21/I$19</f>
        <v>7.6497138336978271E-2</v>
      </c>
      <c r="R21" s="6"/>
    </row>
    <row r="22" spans="1:18" ht="13.5" thickBot="1" x14ac:dyDescent="0.25">
      <c r="A22" s="78"/>
      <c r="B22" s="33" t="s">
        <v>29</v>
      </c>
      <c r="C22" s="19">
        <f>SUMIF(Assignments!$A$6:$A$64,"=1",Assignments!$P$6:$P$64)</f>
        <v>0</v>
      </c>
      <c r="D22" s="20">
        <f>SUMIF(Assignments!$A$6:$A$64,"=2",Assignments!$P$6:$P$64)</f>
        <v>0</v>
      </c>
      <c r="E22" s="20">
        <f>SUMIF(Assignments!$A$6:$A$64,"=3",Assignments!$P$6:$P$64)</f>
        <v>0</v>
      </c>
      <c r="F22" s="20">
        <f>SUMIF(Assignments!$A$6:$A$64,"=4",Assignments!$P$6:$P$64)</f>
        <v>0</v>
      </c>
      <c r="G22" s="20">
        <f>SUMIF(Assignments!$A$6:$A$64,"=5",Assignments!$P$6:$P$64)</f>
        <v>0</v>
      </c>
      <c r="H22" s="21">
        <f t="shared" si="1"/>
        <v>36299</v>
      </c>
      <c r="I22" s="21">
        <v>36299</v>
      </c>
      <c r="J22" s="22" t="e">
        <f t="shared" si="8"/>
        <v>#DIV/0!</v>
      </c>
      <c r="K22" s="23" t="e">
        <f t="shared" si="8"/>
        <v>#DIV/0!</v>
      </c>
      <c r="L22" s="23" t="e">
        <f t="shared" si="8"/>
        <v>#DIV/0!</v>
      </c>
      <c r="M22" s="23" t="e">
        <f t="shared" si="8"/>
        <v>#DIV/0!</v>
      </c>
      <c r="N22" s="23" t="e">
        <f t="shared" si="9"/>
        <v>#DIV/0!</v>
      </c>
      <c r="O22" s="34">
        <f t="shared" si="10"/>
        <v>0.84451630915266851</v>
      </c>
      <c r="P22" s="24">
        <f>I22/I$19</f>
        <v>0.84451630915266851</v>
      </c>
      <c r="R22" s="6"/>
    </row>
    <row r="23" spans="1:18" ht="15.75" x14ac:dyDescent="0.25">
      <c r="A23" s="2"/>
      <c r="B23" s="2"/>
      <c r="C23" s="2"/>
      <c r="D23" s="2"/>
      <c r="E23" s="2"/>
      <c r="F23" s="2"/>
      <c r="G23" s="2"/>
      <c r="H23" s="2"/>
      <c r="I23" s="2"/>
      <c r="J23" s="2"/>
      <c r="K23" s="2"/>
      <c r="L23" s="2"/>
      <c r="M23" s="2"/>
      <c r="N23" s="2"/>
    </row>
    <row r="24" spans="1:18" ht="15.75" x14ac:dyDescent="0.25">
      <c r="A24" s="1" t="s">
        <v>24</v>
      </c>
    </row>
    <row r="25" spans="1:18" ht="12.75" customHeight="1" x14ac:dyDescent="0.2">
      <c r="A25" s="84"/>
      <c r="B25" s="84"/>
      <c r="C25" s="84"/>
      <c r="D25" s="84"/>
      <c r="E25" s="84"/>
      <c r="F25" s="84"/>
      <c r="G25" s="84"/>
      <c r="H25" s="84"/>
      <c r="I25" s="84"/>
      <c r="J25" s="84"/>
      <c r="K25" s="84"/>
      <c r="L25" s="84"/>
      <c r="M25" s="84"/>
      <c r="N25" s="84"/>
      <c r="O25" s="84"/>
      <c r="P25" s="84"/>
    </row>
    <row r="26" spans="1:18" x14ac:dyDescent="0.2">
      <c r="A26" s="84"/>
      <c r="B26" s="84"/>
      <c r="C26" s="84"/>
      <c r="D26" s="84"/>
      <c r="E26" s="84"/>
      <c r="F26" s="84"/>
      <c r="G26" s="84"/>
      <c r="H26" s="84"/>
      <c r="I26" s="84"/>
      <c r="J26" s="84"/>
      <c r="K26" s="84"/>
      <c r="L26" s="84"/>
      <c r="M26" s="84"/>
      <c r="N26" s="84"/>
      <c r="O26" s="84"/>
      <c r="P26" s="84"/>
    </row>
    <row r="27" spans="1:18" x14ac:dyDescent="0.2">
      <c r="A27" s="84"/>
      <c r="B27" s="84"/>
      <c r="C27" s="84"/>
      <c r="D27" s="84"/>
      <c r="E27" s="84"/>
      <c r="F27" s="84"/>
      <c r="G27" s="84"/>
      <c r="H27" s="84"/>
      <c r="I27" s="84"/>
      <c r="J27" s="84"/>
      <c r="K27" s="84"/>
      <c r="L27" s="84"/>
      <c r="M27" s="84"/>
      <c r="N27" s="84"/>
      <c r="O27" s="84"/>
      <c r="P27" s="84"/>
    </row>
    <row r="28" spans="1:18" x14ac:dyDescent="0.2">
      <c r="A28" s="84"/>
      <c r="B28" s="84"/>
      <c r="C28" s="84"/>
      <c r="D28" s="84"/>
      <c r="E28" s="84"/>
      <c r="F28" s="84"/>
      <c r="G28" s="84"/>
      <c r="H28" s="84"/>
      <c r="I28" s="84"/>
      <c r="J28" s="84"/>
      <c r="K28" s="84"/>
      <c r="L28" s="84"/>
      <c r="M28" s="84"/>
      <c r="N28" s="84"/>
      <c r="O28" s="84"/>
      <c r="P28" s="84"/>
    </row>
    <row r="29" spans="1:18" x14ac:dyDescent="0.2">
      <c r="A29" s="84"/>
      <c r="B29" s="84"/>
      <c r="C29" s="84"/>
      <c r="D29" s="84"/>
      <c r="E29" s="84"/>
      <c r="F29" s="84"/>
      <c r="G29" s="84"/>
      <c r="H29" s="84"/>
      <c r="I29" s="84"/>
      <c r="J29" s="84"/>
      <c r="K29" s="84"/>
      <c r="L29" s="84"/>
      <c r="M29" s="84"/>
      <c r="N29" s="84"/>
      <c r="O29" s="84"/>
      <c r="P29" s="84"/>
    </row>
    <row r="30" spans="1:18" x14ac:dyDescent="0.2">
      <c r="A30" s="84"/>
      <c r="B30" s="84"/>
      <c r="C30" s="84"/>
      <c r="D30" s="84"/>
      <c r="E30" s="84"/>
      <c r="F30" s="84"/>
      <c r="G30" s="84"/>
      <c r="H30" s="84"/>
      <c r="I30" s="84"/>
      <c r="J30" s="84"/>
      <c r="K30" s="84"/>
      <c r="L30" s="84"/>
      <c r="M30" s="84"/>
      <c r="N30" s="84"/>
      <c r="O30" s="84"/>
      <c r="P30" s="84"/>
    </row>
  </sheetData>
  <sheetProtection sheet="1" selectLockedCells="1"/>
  <protectedRanges>
    <protectedRange sqref="A3:B3 J6:N6 C6:G6" name="Range1"/>
  </protectedRanges>
  <mergeCells count="8">
    <mergeCell ref="A25:P30"/>
    <mergeCell ref="A3:G4"/>
    <mergeCell ref="A15:A18"/>
    <mergeCell ref="A19:A22"/>
    <mergeCell ref="A10:A14"/>
    <mergeCell ref="J6:P6"/>
    <mergeCell ref="A8:A9"/>
    <mergeCell ref="C6:I6"/>
  </mergeCells>
  <phoneticPr fontId="2" type="noConversion"/>
  <conditionalFormatting sqref="P9">
    <cfRule type="cellIs" dxfId="0" priority="1" stopIfTrue="1" operator="between">
      <formula>-0.1</formula>
      <formula>0.1</formula>
    </cfRule>
  </conditionalFormatting>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Assignments</vt:lpstr>
      <vt:lpstr>Results</vt:lpstr>
      <vt:lpstr>Pop_Units</vt:lpstr>
      <vt:lpstr>Assignments!Print_Area</vt:lpstr>
      <vt:lpstr>Assignments!Print_Titles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dc:creator>
  <cp:lastModifiedBy>Chris Shepard</cp:lastModifiedBy>
  <cp:lastPrinted>2017-04-20T07:56:20Z</cp:lastPrinted>
  <dcterms:created xsi:type="dcterms:W3CDTF">2009-06-26T00:03:19Z</dcterms:created>
  <dcterms:modified xsi:type="dcterms:W3CDTF">2021-11-01T15:26:20Z</dcterms:modified>
</cp:coreProperties>
</file>